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Računovodstvo\Desktop\FP 2026-2028\"/>
    </mc:Choice>
  </mc:AlternateContent>
  <xr:revisionPtr revIDLastSave="0" documentId="13_ncr:1_{6B14C7AC-69A4-484F-88DC-F39F47581A4E}" xr6:coauthVersionLast="47" xr6:coauthVersionMax="47" xr10:uidLastSave="{00000000-0000-0000-0000-000000000000}"/>
  <bookViews>
    <workbookView xWindow="-120" yWindow="-120" windowWidth="21840" windowHeight="13020" tabRatio="855" activeTab="3" xr2:uid="{00000000-000D-0000-FFFF-FFFF00000000}"/>
  </bookViews>
  <sheets>
    <sheet name="SAŽETAK" sheetId="10" r:id="rId1"/>
    <sheet name=" Račun prihoda i rashoda" sheetId="3" r:id="rId2"/>
    <sheet name="Rashodi prema funkcijskoj kl" sheetId="5" r:id="rId3"/>
    <sheet name="POSEBNI DIO" sheetId="13" r:id="rId4"/>
    <sheet name="List1" sheetId="11" r:id="rId5"/>
  </sheets>
  <definedNames>
    <definedName name="_xlnm.Print_Area" localSheetId="1">' Račun prihoda i rashoda'!$A$1:$I$58</definedName>
    <definedName name="_xlnm.Print_Area" localSheetId="3">'POSEBNI DIO'!$A$1:$I$237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0" l="1"/>
  <c r="L12" i="10"/>
  <c r="D12" i="5"/>
  <c r="E44" i="13"/>
  <c r="E43" i="13" s="1"/>
  <c r="F44" i="13"/>
  <c r="F43" i="13" s="1"/>
  <c r="G44" i="13"/>
  <c r="G43" i="13" s="1"/>
  <c r="H44" i="13"/>
  <c r="H43" i="13"/>
  <c r="G15" i="13"/>
  <c r="I15" i="13"/>
  <c r="F16" i="13"/>
  <c r="F15" i="13" s="1"/>
  <c r="G16" i="13"/>
  <c r="H16" i="13"/>
  <c r="H15" i="13" s="1"/>
  <c r="I16" i="13"/>
  <c r="E16" i="13"/>
  <c r="E15" i="13"/>
  <c r="G207" i="13"/>
  <c r="H209" i="13"/>
  <c r="I209" i="13" s="1"/>
  <c r="H214" i="13"/>
  <c r="I214" i="13" s="1"/>
  <c r="F215" i="13"/>
  <c r="G215" i="13"/>
  <c r="F219" i="13"/>
  <c r="G219" i="13"/>
  <c r="E219" i="13"/>
  <c r="E215" i="13"/>
  <c r="H220" i="13"/>
  <c r="H219" i="13" s="1"/>
  <c r="H218" i="13"/>
  <c r="H215" i="13" s="1"/>
  <c r="H217" i="13"/>
  <c r="I217" i="13" s="1"/>
  <c r="H216" i="13"/>
  <c r="I216" i="13" s="1"/>
  <c r="H208" i="13"/>
  <c r="I208" i="13" s="1"/>
  <c r="H83" i="13"/>
  <c r="I83" i="13" s="1"/>
  <c r="H84" i="13"/>
  <c r="I84" i="13" s="1"/>
  <c r="H85" i="13"/>
  <c r="I85" i="13" s="1"/>
  <c r="H86" i="13"/>
  <c r="I86" i="13" s="1"/>
  <c r="H87" i="13"/>
  <c r="I87" i="13" s="1"/>
  <c r="H88" i="13"/>
  <c r="I88" i="13" s="1"/>
  <c r="H89" i="13"/>
  <c r="I89" i="13" s="1"/>
  <c r="H90" i="13"/>
  <c r="I90" i="13" s="1"/>
  <c r="H82" i="13"/>
  <c r="I82" i="13" s="1"/>
  <c r="H80" i="13"/>
  <c r="I80" i="13" s="1"/>
  <c r="H79" i="13"/>
  <c r="I79" i="13" s="1"/>
  <c r="H78" i="13"/>
  <c r="I78" i="13" s="1"/>
  <c r="H77" i="13"/>
  <c r="I77" i="13" s="1"/>
  <c r="H76" i="13"/>
  <c r="I76" i="13" s="1"/>
  <c r="H75" i="13"/>
  <c r="I75" i="13" s="1"/>
  <c r="H74" i="13"/>
  <c r="I74" i="13" s="1"/>
  <c r="H73" i="13"/>
  <c r="I73" i="13" s="1"/>
  <c r="H72" i="13"/>
  <c r="I72" i="13" s="1"/>
  <c r="H63" i="13"/>
  <c r="I63" i="13" s="1"/>
  <c r="H64" i="13"/>
  <c r="I64" i="13" s="1"/>
  <c r="H65" i="13"/>
  <c r="I65" i="13" s="1"/>
  <c r="H66" i="13"/>
  <c r="I66" i="13"/>
  <c r="H67" i="13"/>
  <c r="I67" i="13" s="1"/>
  <c r="H68" i="13"/>
  <c r="I68" i="13" s="1"/>
  <c r="H69" i="13"/>
  <c r="I69" i="13" s="1"/>
  <c r="H70" i="13"/>
  <c r="I70" i="13" s="1"/>
  <c r="H62" i="13"/>
  <c r="I62" i="13" s="1"/>
  <c r="G71" i="13"/>
  <c r="G81" i="13"/>
  <c r="G61" i="13"/>
  <c r="I218" i="13" l="1"/>
  <c r="I215" i="13" s="1"/>
  <c r="G205" i="13"/>
  <c r="H61" i="13"/>
  <c r="H81" i="13"/>
  <c r="I81" i="13"/>
  <c r="H71" i="13"/>
  <c r="I71" i="13"/>
  <c r="I61" i="13"/>
  <c r="I60" i="13" l="1"/>
  <c r="H60" i="13"/>
  <c r="F81" i="13" l="1"/>
  <c r="E81" i="13"/>
  <c r="H100" i="13"/>
  <c r="H99" i="13" s="1"/>
  <c r="H98" i="13" s="1"/>
  <c r="G99" i="13"/>
  <c r="G98" i="13" s="1"/>
  <c r="F99" i="13"/>
  <c r="F98" i="13" s="1"/>
  <c r="H97" i="13"/>
  <c r="I97" i="13" s="1"/>
  <c r="I96" i="13" s="1"/>
  <c r="I95" i="13" s="1"/>
  <c r="G96" i="13"/>
  <c r="G95" i="13" s="1"/>
  <c r="F96" i="13"/>
  <c r="F95" i="13" s="1"/>
  <c r="H50" i="13"/>
  <c r="I50" i="13" s="1"/>
  <c r="H47" i="13"/>
  <c r="I47" i="13" s="1"/>
  <c r="I100" i="13" l="1"/>
  <c r="I99" i="13" s="1"/>
  <c r="I98" i="13" s="1"/>
  <c r="H96" i="13"/>
  <c r="H95" i="13" s="1"/>
  <c r="I220" i="13"/>
  <c r="I219" i="13" s="1"/>
  <c r="H210" i="13"/>
  <c r="G42" i="3"/>
  <c r="H42" i="3" s="1"/>
  <c r="I42" i="3" s="1"/>
  <c r="G44" i="3"/>
  <c r="H44" i="3" s="1"/>
  <c r="I44" i="3" s="1"/>
  <c r="I48" i="3"/>
  <c r="H48" i="3"/>
  <c r="I53" i="3"/>
  <c r="H53" i="3"/>
  <c r="I43" i="3"/>
  <c r="H43" i="3"/>
  <c r="N48" i="3"/>
  <c r="M48" i="3"/>
  <c r="L47" i="3"/>
  <c r="N50" i="3" s="1"/>
  <c r="H45" i="3"/>
  <c r="I45" i="3" s="1"/>
  <c r="H49" i="3"/>
  <c r="I49" i="3" s="1"/>
  <c r="H47" i="3"/>
  <c r="I47" i="3" s="1"/>
  <c r="H55" i="3"/>
  <c r="I55" i="3" s="1"/>
  <c r="H51" i="3"/>
  <c r="I51" i="3" s="1"/>
  <c r="H40" i="3"/>
  <c r="I40" i="3" s="1"/>
  <c r="H39" i="3"/>
  <c r="I39" i="3" s="1"/>
  <c r="H20" i="3"/>
  <c r="I20" i="3" s="1"/>
  <c r="H18" i="3"/>
  <c r="I18" i="3"/>
  <c r="H17" i="3"/>
  <c r="I17" i="3"/>
  <c r="I16" i="3"/>
  <c r="H16" i="3"/>
  <c r="I15" i="3"/>
  <c r="H15" i="3"/>
  <c r="M16" i="3"/>
  <c r="L16" i="3"/>
  <c r="K15" i="3"/>
  <c r="F12" i="5"/>
  <c r="E12" i="5"/>
  <c r="F15" i="5"/>
  <c r="E15" i="5"/>
  <c r="H94" i="13"/>
  <c r="I94" i="13" s="1"/>
  <c r="G60" i="13"/>
  <c r="H207" i="13" l="1"/>
  <c r="H205" i="13" s="1"/>
  <c r="I210" i="13"/>
  <c r="M17" i="3"/>
  <c r="I52" i="13"/>
  <c r="I51" i="13" s="1"/>
  <c r="H52" i="13"/>
  <c r="H51" i="13" s="1"/>
  <c r="G52" i="13"/>
  <c r="G51" i="13" s="1"/>
  <c r="H104" i="13"/>
  <c r="I104" i="13" s="1"/>
  <c r="H204" i="13"/>
  <c r="I204" i="13" s="1"/>
  <c r="H203" i="13"/>
  <c r="I203" i="13" s="1"/>
  <c r="F18" i="13"/>
  <c r="H20" i="13"/>
  <c r="I20" i="13" s="1"/>
  <c r="H21" i="13"/>
  <c r="I21" i="13" s="1"/>
  <c r="H22" i="13"/>
  <c r="I22" i="13" s="1"/>
  <c r="H23" i="13"/>
  <c r="I23" i="13" s="1"/>
  <c r="H24" i="13"/>
  <c r="I24" i="13" s="1"/>
  <c r="H25" i="13"/>
  <c r="I25" i="13" s="1"/>
  <c r="H26" i="13"/>
  <c r="I26" i="13" s="1"/>
  <c r="H27" i="13"/>
  <c r="I27" i="13" s="1"/>
  <c r="H28" i="13"/>
  <c r="I28" i="13" s="1"/>
  <c r="H29" i="13"/>
  <c r="I29" i="13" s="1"/>
  <c r="H30" i="13"/>
  <c r="I30" i="13" s="1"/>
  <c r="H31" i="13"/>
  <c r="I31" i="13" s="1"/>
  <c r="H32" i="13"/>
  <c r="I32" i="13" s="1"/>
  <c r="H33" i="13"/>
  <c r="I33" i="13" s="1"/>
  <c r="H34" i="13"/>
  <c r="I34" i="13" s="1"/>
  <c r="H35" i="13"/>
  <c r="I35" i="13" s="1"/>
  <c r="H36" i="13"/>
  <c r="I36" i="13" s="1"/>
  <c r="G39" i="13"/>
  <c r="H41" i="13"/>
  <c r="I41" i="13" s="1"/>
  <c r="H40" i="13"/>
  <c r="I207" i="13" l="1"/>
  <c r="I205" i="13" s="1"/>
  <c r="H39" i="13"/>
  <c r="I40" i="13"/>
  <c r="I39" i="13" s="1"/>
  <c r="H133" i="13"/>
  <c r="I133" i="13" s="1"/>
  <c r="H37" i="13"/>
  <c r="G12" i="13"/>
  <c r="H12" i="13" s="1"/>
  <c r="I12" i="13" s="1"/>
  <c r="H11" i="13"/>
  <c r="I11" i="13" s="1"/>
  <c r="H10" i="13"/>
  <c r="I10" i="13" s="1"/>
  <c r="G164" i="13"/>
  <c r="H188" i="13"/>
  <c r="I188" i="13" s="1"/>
  <c r="H231" i="13"/>
  <c r="I231" i="13" s="1"/>
  <c r="I37" i="13" l="1"/>
  <c r="I18" i="13" s="1"/>
  <c r="I17" i="13" s="1"/>
  <c r="H18" i="13"/>
  <c r="H17" i="13" s="1"/>
  <c r="G18" i="13"/>
  <c r="G226" i="13" l="1"/>
  <c r="H226" i="13" s="1"/>
  <c r="I226" i="13" s="1"/>
  <c r="N230" i="13"/>
  <c r="M230" i="13"/>
  <c r="L229" i="13"/>
  <c r="G232" i="13"/>
  <c r="H232" i="13" s="1"/>
  <c r="I232" i="13" s="1"/>
  <c r="G173" i="13"/>
  <c r="H149" i="13"/>
  <c r="I149" i="13" s="1"/>
  <c r="H148" i="13"/>
  <c r="I148" i="13" s="1"/>
  <c r="H147" i="13"/>
  <c r="I147" i="13" s="1"/>
  <c r="H146" i="13"/>
  <c r="I146" i="13" s="1"/>
  <c r="H145" i="13"/>
  <c r="I145" i="13" s="1"/>
  <c r="H144" i="13"/>
  <c r="I144" i="13" s="1"/>
  <c r="H143" i="13"/>
  <c r="I143" i="13" s="1"/>
  <c r="H142" i="13"/>
  <c r="I142" i="13" s="1"/>
  <c r="H141" i="13"/>
  <c r="I141" i="13" s="1"/>
  <c r="H140" i="13"/>
  <c r="I140" i="13" s="1"/>
  <c r="H139" i="13"/>
  <c r="I139" i="13" s="1"/>
  <c r="H138" i="13"/>
  <c r="I138" i="13" s="1"/>
  <c r="H137" i="13"/>
  <c r="I137" i="13" s="1"/>
  <c r="H136" i="13"/>
  <c r="I136" i="13" s="1"/>
  <c r="H135" i="13"/>
  <c r="I135" i="13" s="1"/>
  <c r="H134" i="13"/>
  <c r="I134" i="13" s="1"/>
  <c r="H132" i="13"/>
  <c r="I132" i="13" s="1"/>
  <c r="H131" i="13"/>
  <c r="I131" i="13" s="1"/>
  <c r="H130" i="13"/>
  <c r="I130" i="13" s="1"/>
  <c r="H129" i="13"/>
  <c r="I129" i="13" s="1"/>
  <c r="H128" i="13"/>
  <c r="I128" i="13" s="1"/>
  <c r="H127" i="13"/>
  <c r="I127" i="13" s="1"/>
  <c r="H126" i="13"/>
  <c r="I126" i="13" s="1"/>
  <c r="H125" i="13"/>
  <c r="I125" i="13" s="1"/>
  <c r="H124" i="13"/>
  <c r="I124" i="13" s="1"/>
  <c r="H123" i="13"/>
  <c r="I123" i="13" s="1"/>
  <c r="H122" i="13"/>
  <c r="I122" i="13" s="1"/>
  <c r="H121" i="13"/>
  <c r="I121" i="13" s="1"/>
  <c r="H120" i="13"/>
  <c r="I120" i="13" s="1"/>
  <c r="H119" i="13"/>
  <c r="I119" i="13" s="1"/>
  <c r="H118" i="13"/>
  <c r="I118" i="13" s="1"/>
  <c r="G117" i="13"/>
  <c r="G224" i="13"/>
  <c r="H224" i="13" s="1"/>
  <c r="H167" i="13"/>
  <c r="I167" i="13" s="1"/>
  <c r="H168" i="13"/>
  <c r="I168" i="13" s="1"/>
  <c r="H169" i="13"/>
  <c r="I169" i="13" s="1"/>
  <c r="H166" i="13"/>
  <c r="I166" i="13" s="1"/>
  <c r="H174" i="13"/>
  <c r="H173" i="13" s="1"/>
  <c r="F173" i="13"/>
  <c r="E173" i="13"/>
  <c r="H112" i="13"/>
  <c r="I112" i="13" s="1"/>
  <c r="H113" i="13"/>
  <c r="I113" i="13" s="1"/>
  <c r="H114" i="13"/>
  <c r="I114" i="13" s="1"/>
  <c r="H115" i="13"/>
  <c r="I115" i="13" s="1"/>
  <c r="H116" i="13"/>
  <c r="I116" i="13" s="1"/>
  <c r="H111" i="13"/>
  <c r="I111" i="13" s="1"/>
  <c r="G109" i="13"/>
  <c r="H195" i="13"/>
  <c r="H194" i="13" s="1"/>
  <c r="E195" i="13"/>
  <c r="E194" i="13" s="1"/>
  <c r="G194" i="13"/>
  <c r="F194" i="13"/>
  <c r="H193" i="13"/>
  <c r="I193" i="13" s="1"/>
  <c r="H228" i="13"/>
  <c r="I228" i="13" s="1"/>
  <c r="E192" i="13"/>
  <c r="E191" i="13" s="1"/>
  <c r="E190" i="13" s="1"/>
  <c r="I191" i="13"/>
  <c r="I190" i="13" s="1"/>
  <c r="H191" i="13"/>
  <c r="H190" i="13" s="1"/>
  <c r="G191" i="13"/>
  <c r="G190" i="13" s="1"/>
  <c r="F191" i="13"/>
  <c r="F190" i="13" s="1"/>
  <c r="H229" i="13"/>
  <c r="I229" i="13" s="1"/>
  <c r="H178" i="13"/>
  <c r="H179" i="13"/>
  <c r="I179" i="13" s="1"/>
  <c r="H180" i="13"/>
  <c r="I180" i="13" s="1"/>
  <c r="H181" i="13"/>
  <c r="I181" i="13" s="1"/>
  <c r="G176" i="13"/>
  <c r="H227" i="13"/>
  <c r="I227" i="13" s="1"/>
  <c r="H230" i="13"/>
  <c r="I230" i="13" s="1"/>
  <c r="H172" i="13"/>
  <c r="H171" i="13" s="1"/>
  <c r="G171" i="13"/>
  <c r="F171" i="13"/>
  <c r="E171" i="13"/>
  <c r="G170" i="13" l="1"/>
  <c r="H170" i="13" s="1"/>
  <c r="I170" i="13" s="1"/>
  <c r="M237" i="13"/>
  <c r="G108" i="13"/>
  <c r="H117" i="13"/>
  <c r="I117" i="13"/>
  <c r="I164" i="13"/>
  <c r="H164" i="13"/>
  <c r="I174" i="13"/>
  <c r="I173" i="13" s="1"/>
  <c r="H109" i="13"/>
  <c r="I109" i="13"/>
  <c r="I195" i="13"/>
  <c r="I194" i="13" s="1"/>
  <c r="I178" i="13"/>
  <c r="I172" i="13"/>
  <c r="I171" i="13" s="1"/>
  <c r="G154" i="13"/>
  <c r="H155" i="13"/>
  <c r="I155" i="13" s="1"/>
  <c r="H156" i="13"/>
  <c r="I156" i="13" s="1"/>
  <c r="H157" i="13"/>
  <c r="I157" i="13" s="1"/>
  <c r="H158" i="13"/>
  <c r="I158" i="13" s="1"/>
  <c r="H159" i="13"/>
  <c r="I159" i="13" s="1"/>
  <c r="H160" i="13"/>
  <c r="I160" i="13" s="1"/>
  <c r="H225" i="13"/>
  <c r="I225" i="13" s="1"/>
  <c r="I12" i="10"/>
  <c r="E12" i="3"/>
  <c r="B10" i="5"/>
  <c r="C10" i="5"/>
  <c r="H108" i="13" l="1"/>
  <c r="I108" i="13"/>
  <c r="H154" i="13"/>
  <c r="I154" i="13"/>
  <c r="E208" i="13"/>
  <c r="E104" i="13"/>
  <c r="E94" i="13"/>
  <c r="G49" i="13"/>
  <c r="G48" i="13" s="1"/>
  <c r="H49" i="13"/>
  <c r="H48" i="13" s="1"/>
  <c r="I49" i="13"/>
  <c r="I48" i="13" s="1"/>
  <c r="F49" i="13"/>
  <c r="F48" i="13" s="1"/>
  <c r="E49" i="13"/>
  <c r="E48" i="13" s="1"/>
  <c r="E62" i="13"/>
  <c r="E19" i="13"/>
  <c r="E18" i="13" s="1"/>
  <c r="E204" i="13" l="1"/>
  <c r="F41" i="3"/>
  <c r="F9" i="10"/>
  <c r="F8" i="10" s="1"/>
  <c r="E41" i="3"/>
  <c r="E56" i="3"/>
  <c r="F56" i="3"/>
  <c r="H56" i="3"/>
  <c r="I56" i="3"/>
  <c r="E54" i="3"/>
  <c r="F54" i="3"/>
  <c r="E52" i="3"/>
  <c r="F52" i="3"/>
  <c r="E50" i="3"/>
  <c r="F50" i="3"/>
  <c r="E38" i="3"/>
  <c r="F38" i="3"/>
  <c r="E30" i="3"/>
  <c r="F30" i="3"/>
  <c r="F12" i="3" l="1"/>
  <c r="F9" i="3" s="1"/>
  <c r="F37" i="3"/>
  <c r="F36" i="3" s="1"/>
  <c r="E37" i="3"/>
  <c r="E36" i="3" s="1"/>
  <c r="F12" i="10" s="1"/>
  <c r="F11" i="10" s="1"/>
  <c r="F14" i="10" s="1"/>
  <c r="E165" i="13"/>
  <c r="E9" i="3" l="1"/>
  <c r="E162" i="13"/>
  <c r="E161" i="13" s="1"/>
  <c r="E226" i="13" s="1"/>
  <c r="E154" i="13"/>
  <c r="E153" i="13" s="1"/>
  <c r="E225" i="13" s="1"/>
  <c r="E185" i="13"/>
  <c r="E183" i="13"/>
  <c r="E117" i="13"/>
  <c r="E109" i="13"/>
  <c r="E176" i="13"/>
  <c r="E175" i="13" s="1"/>
  <c r="E227" i="13" s="1"/>
  <c r="I93" i="13"/>
  <c r="I92" i="13" s="1"/>
  <c r="I91" i="13" s="1"/>
  <c r="H93" i="13"/>
  <c r="H92" i="13" s="1"/>
  <c r="H91" i="13" s="1"/>
  <c r="G93" i="13"/>
  <c r="G92" i="13" s="1"/>
  <c r="G91" i="13" s="1"/>
  <c r="F93" i="13"/>
  <c r="F92" i="13" s="1"/>
  <c r="F91" i="13" s="1"/>
  <c r="E93" i="13"/>
  <c r="E92" i="13" s="1"/>
  <c r="E58" i="13"/>
  <c r="E57" i="13" s="1"/>
  <c r="E213" i="13" s="1"/>
  <c r="E52" i="13"/>
  <c r="E51" i="13" s="1"/>
  <c r="E209" i="13" s="1"/>
  <c r="E188" i="13"/>
  <c r="E187" i="13" s="1"/>
  <c r="E231" i="13" s="1"/>
  <c r="F188" i="13"/>
  <c r="F187" i="13" s="1"/>
  <c r="F231" i="13" s="1"/>
  <c r="F185" i="13"/>
  <c r="F183" i="13"/>
  <c r="F176" i="13"/>
  <c r="F175" i="13" s="1"/>
  <c r="F227" i="13" s="1"/>
  <c r="F162" i="13"/>
  <c r="F161" i="13" s="1"/>
  <c r="F226" i="13" s="1"/>
  <c r="F154" i="13"/>
  <c r="F153" i="13" s="1"/>
  <c r="F225" i="13" s="1"/>
  <c r="F109" i="13"/>
  <c r="G150" i="13"/>
  <c r="H150" i="13"/>
  <c r="I150" i="13"/>
  <c r="F117" i="13"/>
  <c r="E103" i="13"/>
  <c r="E102" i="13" s="1"/>
  <c r="E101" i="13" s="1"/>
  <c r="F103" i="13"/>
  <c r="F102" i="13" s="1"/>
  <c r="F101" i="13" s="1"/>
  <c r="H103" i="13"/>
  <c r="H102" i="13" s="1"/>
  <c r="H101" i="13" s="1"/>
  <c r="I103" i="13"/>
  <c r="I102" i="13" s="1"/>
  <c r="I101" i="13" s="1"/>
  <c r="G103" i="13"/>
  <c r="G102" i="13" s="1"/>
  <c r="G101" i="13" s="1"/>
  <c r="F52" i="13"/>
  <c r="F51" i="13" s="1"/>
  <c r="F78" i="13"/>
  <c r="F58" i="13"/>
  <c r="F57" i="13" s="1"/>
  <c r="F213" i="13" s="1"/>
  <c r="H58" i="13"/>
  <c r="H57" i="13" s="1"/>
  <c r="I58" i="13"/>
  <c r="I57" i="13" s="1"/>
  <c r="E46" i="13"/>
  <c r="E45" i="13" s="1"/>
  <c r="F46" i="13"/>
  <c r="H46" i="13"/>
  <c r="H45" i="13" s="1"/>
  <c r="I46" i="13"/>
  <c r="I45" i="13" s="1"/>
  <c r="G46" i="13"/>
  <c r="G45" i="13" s="1"/>
  <c r="G58" i="13"/>
  <c r="G57" i="13" s="1"/>
  <c r="E55" i="13"/>
  <c r="E54" i="13" s="1"/>
  <c r="E212" i="13" s="1"/>
  <c r="F55" i="13"/>
  <c r="F54" i="13" s="1"/>
  <c r="F212" i="13" s="1"/>
  <c r="H55" i="13"/>
  <c r="H54" i="13" s="1"/>
  <c r="I55" i="13"/>
  <c r="I54" i="13" s="1"/>
  <c r="G55" i="13"/>
  <c r="G54" i="13" s="1"/>
  <c r="F39" i="13"/>
  <c r="F38" i="13" s="1"/>
  <c r="F204" i="13" s="1"/>
  <c r="E39" i="13"/>
  <c r="E38" i="13" s="1"/>
  <c r="F45" i="13" l="1"/>
  <c r="F209" i="13"/>
  <c r="F208" i="13"/>
  <c r="E211" i="13"/>
  <c r="F211" i="13"/>
  <c r="E17" i="13"/>
  <c r="E203" i="13"/>
  <c r="E200" i="13" s="1"/>
  <c r="E108" i="13"/>
  <c r="E224" i="13" s="1"/>
  <c r="E99" i="13" s="1"/>
  <c r="E98" i="13" s="1"/>
  <c r="F108" i="13"/>
  <c r="E182" i="13"/>
  <c r="E230" i="13" s="1"/>
  <c r="F71" i="13"/>
  <c r="E71" i="13"/>
  <c r="E61" i="13"/>
  <c r="F182" i="13"/>
  <c r="F230" i="13" s="1"/>
  <c r="I44" i="13"/>
  <c r="I43" i="13" s="1"/>
  <c r="F61" i="13"/>
  <c r="F8" i="13"/>
  <c r="G9" i="10" s="1"/>
  <c r="G8" i="10" s="1"/>
  <c r="F17" i="13"/>
  <c r="F105" i="13" l="1"/>
  <c r="E221" i="13"/>
  <c r="E96" i="13" s="1"/>
  <c r="E95" i="13" s="1"/>
  <c r="E91" i="13" s="1"/>
  <c r="E105" i="13"/>
  <c r="F60" i="13"/>
  <c r="F203" i="13"/>
  <c r="F200" i="13" s="1"/>
  <c r="F224" i="13"/>
  <c r="F221" i="13" s="1"/>
  <c r="E60" i="13"/>
  <c r="E4" i="13" l="1"/>
  <c r="F214" i="13"/>
  <c r="F4" i="13"/>
  <c r="E214" i="13"/>
  <c r="E207" i="13" l="1"/>
  <c r="E205" i="13" s="1"/>
  <c r="E199" i="13" s="1"/>
  <c r="F207" i="13"/>
  <c r="F205" i="13" s="1"/>
  <c r="F199" i="13" s="1"/>
  <c r="F14" i="13"/>
  <c r="E14" i="13"/>
  <c r="E8" i="13"/>
  <c r="G11" i="10"/>
  <c r="G14" i="10" s="1"/>
  <c r="G29" i="10" s="1"/>
  <c r="I13" i="10"/>
  <c r="J13" i="10" s="1"/>
  <c r="J12" i="10"/>
  <c r="I9" i="10"/>
  <c r="J9" i="10" s="1"/>
  <c r="I54" i="3"/>
  <c r="H54" i="3"/>
  <c r="I52" i="3"/>
  <c r="H52" i="3"/>
  <c r="I50" i="3"/>
  <c r="H50" i="3"/>
  <c r="I38" i="3"/>
  <c r="H38" i="3"/>
  <c r="G50" i="3"/>
  <c r="I30" i="3"/>
  <c r="H30" i="3"/>
  <c r="G30" i="3"/>
  <c r="G52" i="3"/>
  <c r="G54" i="3"/>
  <c r="G38" i="3"/>
  <c r="G12" i="3"/>
  <c r="H23" i="3"/>
  <c r="I23" i="3" s="1"/>
  <c r="H22" i="3"/>
  <c r="I22" i="3" s="1"/>
  <c r="H21" i="3"/>
  <c r="I21" i="3" s="1"/>
  <c r="H19" i="3"/>
  <c r="I19" i="3" s="1"/>
  <c r="H14" i="3"/>
  <c r="I14" i="3" s="1"/>
  <c r="H13" i="3"/>
  <c r="I13" i="3" s="1"/>
  <c r="H41" i="3" l="1"/>
  <c r="H37" i="3" s="1"/>
  <c r="H36" i="3" s="1"/>
  <c r="I41" i="3"/>
  <c r="I37" i="3" s="1"/>
  <c r="I36" i="3" s="1"/>
  <c r="G41" i="3"/>
  <c r="G37" i="3" s="1"/>
  <c r="G36" i="3" s="1"/>
  <c r="L39" i="3" s="1"/>
  <c r="I12" i="3"/>
  <c r="H12" i="3"/>
  <c r="G9" i="3" l="1"/>
  <c r="I9" i="3"/>
  <c r="H9" i="3"/>
  <c r="F10" i="5"/>
  <c r="E10" i="5"/>
  <c r="D10" i="5"/>
  <c r="H177" i="13" l="1"/>
  <c r="H163" i="13"/>
  <c r="I163" i="13" s="1"/>
  <c r="I162" i="13" s="1"/>
  <c r="I161" i="13" s="1"/>
  <c r="I38" i="13"/>
  <c r="H38" i="13"/>
  <c r="G38" i="13"/>
  <c r="H19" i="13"/>
  <c r="I19" i="13" s="1"/>
  <c r="I200" i="13"/>
  <c r="H200" i="13"/>
  <c r="G200" i="13"/>
  <c r="I187" i="13"/>
  <c r="H187" i="13"/>
  <c r="G187" i="13"/>
  <c r="I185" i="13"/>
  <c r="H185" i="13"/>
  <c r="G185" i="13"/>
  <c r="I183" i="13"/>
  <c r="H183" i="13"/>
  <c r="G183" i="13"/>
  <c r="G175" i="13"/>
  <c r="G162" i="13"/>
  <c r="G161" i="13" s="1"/>
  <c r="G17" i="13"/>
  <c r="I177" i="13" l="1"/>
  <c r="H176" i="13"/>
  <c r="H175" i="13" s="1"/>
  <c r="G182" i="13"/>
  <c r="H182" i="13"/>
  <c r="I182" i="13"/>
  <c r="H162" i="13"/>
  <c r="H161" i="13" s="1"/>
  <c r="G153" i="13"/>
  <c r="G105" i="13" s="1"/>
  <c r="G9" i="13"/>
  <c r="G8" i="13" s="1"/>
  <c r="H221" i="13"/>
  <c r="H199" i="13" s="1"/>
  <c r="I224" i="13"/>
  <c r="I221" i="13" s="1"/>
  <c r="I199" i="13" s="1"/>
  <c r="I153" i="13"/>
  <c r="G221" i="13"/>
  <c r="G199" i="13" s="1"/>
  <c r="I176" i="13" l="1"/>
  <c r="I175" i="13" s="1"/>
  <c r="I105" i="13" s="1"/>
  <c r="I9" i="13"/>
  <c r="I8" i="13" s="1"/>
  <c r="H9" i="13"/>
  <c r="H8" i="13" s="1"/>
  <c r="H153" i="13"/>
  <c r="H105" i="13" l="1"/>
  <c r="H14" i="13" s="1"/>
  <c r="I14" i="13"/>
  <c r="G14" i="13"/>
  <c r="G4" i="13"/>
  <c r="H37" i="10"/>
  <c r="I34" i="10" s="1"/>
  <c r="I37" i="10" s="1"/>
  <c r="J34" i="10" s="1"/>
  <c r="J37" i="10" s="1"/>
  <c r="J21" i="10"/>
  <c r="I21" i="10"/>
  <c r="H21" i="10"/>
  <c r="J11" i="10"/>
  <c r="I11" i="10"/>
  <c r="H11" i="10"/>
  <c r="J8" i="10"/>
  <c r="I8" i="10"/>
  <c r="H8" i="10"/>
  <c r="H4" i="13" l="1"/>
  <c r="I4" i="13"/>
  <c r="H14" i="10"/>
  <c r="I14" i="10"/>
  <c r="I28" i="10" s="1"/>
  <c r="I29" i="10" s="1"/>
  <c r="J14" i="10"/>
  <c r="J28" i="10" s="1"/>
  <c r="J29" i="10" s="1"/>
  <c r="H28" i="10"/>
</calcChain>
</file>

<file path=xl/sharedStrings.xml><?xml version="1.0" encoding="utf-8"?>
<sst xmlns="http://schemas.openxmlformats.org/spreadsheetml/2006/main" count="517" uniqueCount="251">
  <si>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</si>
  <si>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</si>
  <si>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</si>
  <si>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</si>
  <si>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</si>
  <si>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</si>
  <si>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</si>
  <si>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</si>
  <si>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</si>
  <si>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</si>
  <si>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</si>
  <si>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</si>
  <si>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II. POSEBNI DIO</t>
  </si>
  <si>
    <t>I. OPĆI DIO</t>
  </si>
  <si>
    <t>Šifra</t>
  </si>
  <si>
    <t xml:space="preserve">Naziv </t>
  </si>
  <si>
    <t>Materijalni rashodi</t>
  </si>
  <si>
    <t>NAZIV PROGRAMA</t>
  </si>
  <si>
    <t>A) SAŽETAK RAČUNA PRIHODA I RASHODA</t>
  </si>
  <si>
    <t>B) SAŽETAK RAČUNA FINANCIRANJA</t>
  </si>
  <si>
    <t>…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</si>
  <si>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</si>
  <si>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</si>
  <si>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</si>
  <si>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</si>
  <si>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</si>
  <si>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</si>
  <si>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</si>
  <si>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D) VIŠEGODIŠNJI PLAN URAVNOTEŽENJA</t>
  </si>
  <si>
    <t>RAZLIKA - VIŠAK / MANJAK</t>
  </si>
  <si>
    <t>VIŠAK / MANJAK + NETO FINANCIRANJE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</si>
  <si>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</si>
  <si>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</si>
  <si>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</si>
  <si>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</si>
  <si>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</si>
  <si>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Plan 2025.</t>
  </si>
  <si>
    <t>Projekcija 
 2026.</t>
  </si>
  <si>
    <t>Projekcija 
2027.</t>
  </si>
  <si>
    <t>Razred/ skupina</t>
  </si>
  <si>
    <t>UKUPNO RASHODI</t>
  </si>
  <si>
    <t>UKUPNO PRIHODI</t>
  </si>
  <si>
    <t>Projekcija 
 2027.</t>
  </si>
  <si>
    <t>Plan  2025.</t>
  </si>
  <si>
    <t>Brojčana oznaka i naziv</t>
  </si>
  <si>
    <t>Glava 004002</t>
  </si>
  <si>
    <t>Osnovno školstvo</t>
  </si>
  <si>
    <t>PROGRAM 1001</t>
  </si>
  <si>
    <t>MINIMALNI STARNDARD U OSNOVNOM ŠKOLSTVU-MATERIJALNI I FINANCIJSKI RASHODI</t>
  </si>
  <si>
    <t>Aktivnost A100001</t>
  </si>
  <si>
    <t xml:space="preserve">Aktivnost A100002 </t>
  </si>
  <si>
    <t>Tekuće investicijsko održavanje - minimalni standard</t>
  </si>
  <si>
    <t>Glava 004004</t>
  </si>
  <si>
    <t>Školstvo - izvan decentralizirane funkcije</t>
  </si>
  <si>
    <t>POTREBE IZNAD MINIMALNOG STANDARDA</t>
  </si>
  <si>
    <t>POJAČANI STANDARD U ŠKOLSTVU</t>
  </si>
  <si>
    <t>Tekući projekt 100015</t>
  </si>
  <si>
    <t>Učeničke zadruge</t>
  </si>
  <si>
    <t>Tekući projekt 100027</t>
  </si>
  <si>
    <t>Međunarodna suradnja</t>
  </si>
  <si>
    <t>Tekući projekt T100058</t>
  </si>
  <si>
    <t>Tekući projekt T100041</t>
  </si>
  <si>
    <t>E-tehničar</t>
  </si>
  <si>
    <t>Natjecanja</t>
  </si>
  <si>
    <t>Tekući projekt T100003</t>
  </si>
  <si>
    <t>PROGRAM 1003</t>
  </si>
  <si>
    <t>TEKUĆE I INVESTICIJSKO ODRŽAVANJE U ŠKOLSTVU</t>
  </si>
  <si>
    <t>Tekuće i investicijsko održavanje u školstvu</t>
  </si>
  <si>
    <t>Prsten potpore VII</t>
  </si>
  <si>
    <t>Glava 004008</t>
  </si>
  <si>
    <t>Osnovne i srednje škole izvan županijskog proračuna</t>
  </si>
  <si>
    <t>GLAVNI PROGRAM P15</t>
  </si>
  <si>
    <t>GLAVNI PROGRAM P17</t>
  </si>
  <si>
    <t>GLAVNI PROGRAM P63</t>
  </si>
  <si>
    <t>PROGRAMI OSNOVNIH ŠKOLA IZVAN ŽUPANIJSKOG PRORAČUNA</t>
  </si>
  <si>
    <t>Aktivnost A100002</t>
  </si>
  <si>
    <t>Administrativno, tehničko i stručno osoblje</t>
  </si>
  <si>
    <t>Školska kuhinja</t>
  </si>
  <si>
    <t>Tekući projekt T100020</t>
  </si>
  <si>
    <t>Nabava udžbenika za učenike</t>
  </si>
  <si>
    <t>Tekući projekt T100027</t>
  </si>
  <si>
    <t>Opskrba besplatnim zalihama menstrualnih higijenskih potrepština</t>
  </si>
  <si>
    <t>Tekući projekt T100006</t>
  </si>
  <si>
    <t>Produženi boravak</t>
  </si>
  <si>
    <t>UKUPNO</t>
  </si>
  <si>
    <t xml:space="preserve">Izvor financiranja 4.1. </t>
  </si>
  <si>
    <t>Decentralizirana sredstva</t>
  </si>
  <si>
    <t>Izvor financiranja 4.1.</t>
  </si>
  <si>
    <t>Financijski rashodi</t>
  </si>
  <si>
    <t>Izvor financiranja 1.1.</t>
  </si>
  <si>
    <t>Opći prihodi i primici</t>
  </si>
  <si>
    <t>Izvor financiranja 5.K.</t>
  </si>
  <si>
    <t>Pomoći - Općina</t>
  </si>
  <si>
    <t>Izvor financiranja 4.L.</t>
  </si>
  <si>
    <t>Vlastiti - dvorana, I.Š., zadruga</t>
  </si>
  <si>
    <t>Izvor financiranja 3.3.</t>
  </si>
  <si>
    <t>Vlastiti - posebne namjene, bor., prijevoz</t>
  </si>
  <si>
    <t xml:space="preserve">Pomoći - Ministarstvo </t>
  </si>
  <si>
    <t>Tekuće donacije u naravi - hig.ul.</t>
  </si>
  <si>
    <t>Radne bilježnice</t>
  </si>
  <si>
    <t>Udžbenici i knjižnica</t>
  </si>
  <si>
    <t>Materijalni rashodi - lakiranje i brušenje park</t>
  </si>
  <si>
    <t>Vlastiti-dvorana, I.Š., zadruga - VIŠAK 2024.g</t>
  </si>
  <si>
    <t>09 Obrazovanje</t>
  </si>
  <si>
    <t>0912 Osnovno obrazovanje</t>
  </si>
  <si>
    <t>0980 - Usluge obrazovanja koje nisu drugdje svrstane (prehrana,hig.u)</t>
  </si>
  <si>
    <t>0960 - Dodatne usluge u obrazovanju udž,rb</t>
  </si>
  <si>
    <t>Izvor</t>
  </si>
  <si>
    <t>5.K.</t>
  </si>
  <si>
    <t>Općina</t>
  </si>
  <si>
    <t>Ministarstvo</t>
  </si>
  <si>
    <t>3.3.</t>
  </si>
  <si>
    <t>Skupina</t>
  </si>
  <si>
    <t>4.L.</t>
  </si>
  <si>
    <t>Prihodi za posebne namjene</t>
  </si>
  <si>
    <t>Prihodi iz nadležnog proračuna</t>
  </si>
  <si>
    <t>4.1.</t>
  </si>
  <si>
    <t>1.1.</t>
  </si>
  <si>
    <t>VIŠAK KORIŠTEN ZA POKRIĆE RASHODA</t>
  </si>
  <si>
    <t>Vlastiti izvori</t>
  </si>
  <si>
    <t>Višak prihoda poslovanja</t>
  </si>
  <si>
    <t>5.K</t>
  </si>
  <si>
    <t>Rashodi za zaposlene Ministarstvo</t>
  </si>
  <si>
    <t>Materijalni rashodi Ministarstvo</t>
  </si>
  <si>
    <t>Prehrana namirnice MIN</t>
  </si>
  <si>
    <t>Rashodi za nabavu neproizvedene dugotrajne imovine udžbenici MIN</t>
  </si>
  <si>
    <t>Rashodi za zaposlene Općina</t>
  </si>
  <si>
    <t>Tekuće donacije u naravi</t>
  </si>
  <si>
    <t>Materijalni rashodi Općina</t>
  </si>
  <si>
    <t xml:space="preserve">Naknade građanima i kućanstvima </t>
  </si>
  <si>
    <t>Materijalni rashodi Vlastiti izv</t>
  </si>
  <si>
    <t>Materijalni rashodi Posebne namjene</t>
  </si>
  <si>
    <t>Materijalni rashodi - Višak</t>
  </si>
  <si>
    <t>Vlastiti izvori - najam dvorane,automati</t>
  </si>
  <si>
    <t>Opći prihodi i primici Županija</t>
  </si>
  <si>
    <t>Financijski rashodi Županija</t>
  </si>
  <si>
    <t>Radne bilježnice Općina</t>
  </si>
  <si>
    <t>Tekuće donacije u naravi - hig MIN</t>
  </si>
  <si>
    <t>C) PRENESENI VIŠAK ILI PRENESENI MANJAK I VIŠEGODIŠNJI PLAN URAVNOTEŽENJA</t>
  </si>
  <si>
    <t>UKUPAN DONOSVIŠKA/MANJKA IZ PRETHODNE (IH) GODINE*</t>
  </si>
  <si>
    <t>VIŠAK/MANJAK IZ PRETHODNE(IH) GODINE KOJI ĆE SE RAPOREDITI/POKRITI</t>
  </si>
  <si>
    <t>*Napomena: Redak UKUPAN DONOS VIŠKA/MANJKA IZ PRETHODNE(IH) GODINA služi kao informacija i ne uzima se u obzir kod uravnoteženja proračuna, već se proračun uravnotežuje retko VIŠAK/MANJAK IZ PRETHODNE(IH) GODINE KOJI ĆE SE POKRITI/RASPOREDITI.</t>
  </si>
  <si>
    <t>PRIHODI PREMA EKONOMSKOJ KLASIFIKACIJI</t>
  </si>
  <si>
    <t>RASHODI PREMA EKONOMSKOJ KLASIFIKACIJI</t>
  </si>
  <si>
    <t>Izvršenje 2023.</t>
  </si>
  <si>
    <t>Tekući plan 2024.</t>
  </si>
  <si>
    <t>Opći prihodi i primici 26%</t>
  </si>
  <si>
    <t>Izvor financiranja 5.T.</t>
  </si>
  <si>
    <t>Ministarstvo znanosti, obrazov. i sp. ESF 74 %</t>
  </si>
  <si>
    <t>RKP 15704 OSNOVNA ŠKOLA MILKE TRNINE</t>
  </si>
  <si>
    <t>IZVORI FINANCIRANJA UKUPNO</t>
  </si>
  <si>
    <t>Pomoći</t>
  </si>
  <si>
    <t>Donacije</t>
  </si>
  <si>
    <t>Decentralizirana sredstva i Opći prih.i prim.</t>
  </si>
  <si>
    <t>Rashodi za nabavu nefin.imovine-ur.oprema i namještaj</t>
  </si>
  <si>
    <t>Materijalni rashodi prehrana</t>
  </si>
  <si>
    <t>Knjige za knjižnicu</t>
  </si>
  <si>
    <t>Program 1002</t>
  </si>
  <si>
    <t>Kapitalno ulaganje</t>
  </si>
  <si>
    <t>Tekući projekt T100001</t>
  </si>
  <si>
    <t>Oprema škola</t>
  </si>
  <si>
    <t>Tekući projekt T100016</t>
  </si>
  <si>
    <t>Rashodi za nabavu neproizvedene dugotrajne imovine Vl OS</t>
  </si>
  <si>
    <t>Napomena:</t>
  </si>
  <si>
    <t>Višak 2023.g potrošen u Planu 2024.godine 8.622 eur</t>
  </si>
  <si>
    <t>Dec sredstva Plana za 2024.g uvećana za iznos rebalansa 1.866 eur</t>
  </si>
  <si>
    <t>Višak 2024.g potrošen u Planu 2025.godine 24.714,05 eur</t>
  </si>
  <si>
    <t>Izvršenje 2024.</t>
  </si>
  <si>
    <t>Tekući plan 2025.</t>
  </si>
  <si>
    <t>Plan 2026.</t>
  </si>
  <si>
    <t>Projekcija 2027.</t>
  </si>
  <si>
    <t>Projekcija 2028.</t>
  </si>
  <si>
    <t>PROGRAM 1002</t>
  </si>
  <si>
    <t>Ostale izvanškolske aktivnosti</t>
  </si>
  <si>
    <t>Izvr fianciranja 1.1.</t>
  </si>
  <si>
    <t>Dodatna ulaganja</t>
  </si>
  <si>
    <t>Tekući projekt T100012</t>
  </si>
  <si>
    <t>Tekući projekt T100002</t>
  </si>
  <si>
    <t>FINANCIJSKI PLAN OSNOVNE ŠKOLE MILKE TRNINE 
ZA 2026. I PROJEKCIJA ZA 2027. I 2028. GODINU</t>
  </si>
  <si>
    <t>Projekcija 
 2028.</t>
  </si>
  <si>
    <t>Plaće za redovni rad</t>
  </si>
  <si>
    <t>Mirovinsko</t>
  </si>
  <si>
    <t>Zdrastveno</t>
  </si>
  <si>
    <t>Prijevoz</t>
  </si>
  <si>
    <t>Pristojbe i naknade - inv.</t>
  </si>
  <si>
    <t>Ostali rashodi za zaposlene - nagrade</t>
  </si>
  <si>
    <t>Tekući projekt T100029</t>
  </si>
  <si>
    <t>Ostali nesp rashodi - psihodijagnostička sredstva</t>
  </si>
  <si>
    <t>Naknada za prijevoz</t>
  </si>
  <si>
    <t>Redovan rad</t>
  </si>
  <si>
    <t>Program razvoja odgojno-obrazovnog sustava</t>
  </si>
  <si>
    <t>Tekući projekt T100014</t>
  </si>
  <si>
    <t>Usluge tekućeg i investicijskog održavanja</t>
  </si>
  <si>
    <t>Tekući projekt T100009</t>
  </si>
  <si>
    <t>Ostale izvanučioničke aktivnosti</t>
  </si>
  <si>
    <t>Ostali nesp. Rashodi - škola plivanja</t>
  </si>
  <si>
    <t>Pomoći - Općina; dvorana</t>
  </si>
  <si>
    <t>Sitan inventar</t>
  </si>
  <si>
    <t>Nabava opreme</t>
  </si>
  <si>
    <t>Uredski materijal</t>
  </si>
  <si>
    <t>Komunalne usluge</t>
  </si>
  <si>
    <t>Nabava namještaj</t>
  </si>
  <si>
    <t>Stručno usavršavanje - edukacija za psihodijag.sr.</t>
  </si>
  <si>
    <t>Program razvoja odgojno-obrazovnog sustava-Psih</t>
  </si>
  <si>
    <t>Tekući projekt T100015</t>
  </si>
  <si>
    <t>Namirnice</t>
  </si>
  <si>
    <t xml:space="preserve">Ostali nesp rashodi </t>
  </si>
  <si>
    <t>Energija</t>
  </si>
  <si>
    <t>Službena putovanja</t>
  </si>
  <si>
    <t>Prijevoz na posao</t>
  </si>
  <si>
    <t>Namirnice prehrana</t>
  </si>
  <si>
    <t>Materijal održavanje</t>
  </si>
  <si>
    <t>Zaštitna odjeća</t>
  </si>
  <si>
    <t>Telefon, pošta</t>
  </si>
  <si>
    <t>Najamnine i zakupnine</t>
  </si>
  <si>
    <t>Zdrastvene usluge</t>
  </si>
  <si>
    <t>Intelektualne usluge</t>
  </si>
  <si>
    <t>Računalne usluge</t>
  </si>
  <si>
    <t>Ostale usluge</t>
  </si>
  <si>
    <t>Osiguranje</t>
  </si>
  <si>
    <t>Reprezentacija</t>
  </si>
  <si>
    <t>Člananrine</t>
  </si>
  <si>
    <t>Pristojbe i naknade</t>
  </si>
  <si>
    <t>Ostali nespomenuti rashodi</t>
  </si>
  <si>
    <t>Prijenosi međuproračunskih korisnika</t>
  </si>
  <si>
    <t>Uredska i računalna oprema</t>
  </si>
  <si>
    <t>Oprema za održavanje i zaštitu</t>
  </si>
  <si>
    <t>Uređaji, strojevi i oprema za ostale namjene</t>
  </si>
  <si>
    <t>min</t>
  </si>
  <si>
    <t>vl</t>
  </si>
  <si>
    <t>opć</t>
  </si>
  <si>
    <t>pos namj</t>
  </si>
  <si>
    <t>ukupno VŽ</t>
  </si>
  <si>
    <t>Usluge promidžbe i informiranja</t>
  </si>
  <si>
    <t>Stručno usavršavanje</t>
  </si>
  <si>
    <t>Neto plaća i porez</t>
  </si>
  <si>
    <t>Vlastiti - SŠ Ivan Švear</t>
  </si>
  <si>
    <t>Vlastiti - prijenosi međuproračunskih korisnika</t>
  </si>
  <si>
    <t>Vlastiti - kamate PBZ</t>
  </si>
  <si>
    <t>Vlastiti - Zadruga</t>
  </si>
  <si>
    <t>Vlastiti - dvorana-aula-stan</t>
  </si>
  <si>
    <t>Vlastiti - tekuće donacije</t>
  </si>
  <si>
    <t>DEC</t>
  </si>
  <si>
    <t>BANKA</t>
  </si>
  <si>
    <t xml:space="preserve">Dodatna ulaganja </t>
  </si>
  <si>
    <t>Knjige</t>
  </si>
  <si>
    <t>KAPITALNO ULAGANJE</t>
  </si>
  <si>
    <t>Ministarstvo znanosti, obrazov. i sp. ZŽ 100%</t>
  </si>
  <si>
    <t>Materijalni rashodi dnevnice i put</t>
  </si>
  <si>
    <t>Obvezni zdrastveni pregledi</t>
  </si>
  <si>
    <t>KLASA: 400-02/25-01/03 
URBROJ: 238-16-47-1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</si>
</sst>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/>
    </xf>
    <xf numFmtId="3" fontId="10" fillId="0" borderId="0" xfId="0" applyNumberFormat="1" applyFont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horizontal="right"/>
    </xf>
    <xf numFmtId="3" fontId="0" fillId="0" borderId="0" xfId="0" applyNumberFormat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19" fillId="0" borderId="0" xfId="0" applyFont="1"/>
    <xf numFmtId="3" fontId="19" fillId="0" borderId="0" xfId="0" applyNumberFormat="1" applyFont="1"/>
    <xf numFmtId="0" fontId="6" fillId="4" borderId="3" xfId="0" applyFont="1" applyFill="1" applyBorder="1" applyAlignment="1">
      <alignment horizontal="righ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left" vertical="center" wrapText="1"/>
    </xf>
    <xf numFmtId="0" fontId="21" fillId="0" borderId="0" xfId="0" applyFont="1"/>
    <xf numFmtId="0" fontId="6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22" fillId="5" borderId="3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left"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0" fontId="7" fillId="6" borderId="4" xfId="0" applyFont="1" applyFill="1" applyBorder="1" applyAlignment="1">
      <alignment horizontal="left" vertical="center" wrapText="1"/>
    </xf>
    <xf numFmtId="4" fontId="7" fillId="6" borderId="3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7" fillId="6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22" fillId="8" borderId="4" xfId="0" applyFont="1" applyFill="1" applyBorder="1" applyAlignment="1">
      <alignment horizontal="left" vertical="center" wrapText="1"/>
    </xf>
    <xf numFmtId="4" fontId="22" fillId="8" borderId="3" xfId="0" applyNumberFormat="1" applyFont="1" applyFill="1" applyBorder="1" applyAlignment="1">
      <alignment horizontal="right" vertical="center" wrapText="1"/>
    </xf>
    <xf numFmtId="0" fontId="22" fillId="7" borderId="4" xfId="0" applyFont="1" applyFill="1" applyBorder="1" applyAlignment="1">
      <alignment horizontal="left" vertical="center" wrapText="1"/>
    </xf>
    <xf numFmtId="4" fontId="22" fillId="7" borderId="3" xfId="0" applyNumberFormat="1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center"/>
    </xf>
    <xf numFmtId="4" fontId="21" fillId="0" borderId="0" xfId="0" applyNumberFormat="1" applyFont="1" applyAlignment="1">
      <alignment horizontal="right"/>
    </xf>
    <xf numFmtId="0" fontId="21" fillId="0" borderId="0" xfId="0" applyFont="1" applyAlignment="1"/>
    <xf numFmtId="0" fontId="9" fillId="2" borderId="3" xfId="0" quotePrefix="1" applyFont="1" applyFill="1" applyBorder="1" applyAlignment="1">
      <alignment horizontal="right" vertical="center" wrapText="1"/>
    </xf>
    <xf numFmtId="3" fontId="9" fillId="2" borderId="3" xfId="0" applyNumberFormat="1" applyFont="1" applyFill="1" applyBorder="1" applyAlignment="1">
      <alignment vertical="center" wrapText="1"/>
    </xf>
    <xf numFmtId="4" fontId="0" fillId="0" borderId="0" xfId="0" applyNumberFormat="1"/>
    <xf numFmtId="0" fontId="20" fillId="7" borderId="4" xfId="0" applyFont="1" applyFill="1" applyBorder="1" applyAlignment="1">
      <alignment horizontal="righ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4" fontId="23" fillId="0" borderId="0" xfId="0" applyNumberFormat="1" applyFont="1" applyAlignment="1">
      <alignment horizontal="right"/>
    </xf>
    <xf numFmtId="0" fontId="24" fillId="0" borderId="7" xfId="1" applyFont="1" applyBorder="1"/>
    <xf numFmtId="0" fontId="24" fillId="0" borderId="6" xfId="1" applyFont="1" applyBorder="1"/>
    <xf numFmtId="0" fontId="24" fillId="0" borderId="0" xfId="1" applyFont="1"/>
    <xf numFmtId="0" fontId="24" fillId="0" borderId="8" xfId="1" applyFont="1" applyBorder="1"/>
    <xf numFmtId="0" fontId="21" fillId="0" borderId="5" xfId="0" applyFont="1" applyBorder="1" applyAlignment="1">
      <alignment horizontal="right"/>
    </xf>
    <xf numFmtId="4" fontId="21" fillId="0" borderId="5" xfId="0" applyNumberFormat="1" applyFont="1" applyBorder="1" applyAlignment="1">
      <alignment horizontal="right"/>
    </xf>
    <xf numFmtId="0" fontId="24" fillId="0" borderId="9" xfId="1" applyFont="1" applyBorder="1"/>
    <xf numFmtId="4" fontId="21" fillId="0" borderId="10" xfId="0" applyNumberFormat="1" applyFont="1" applyBorder="1" applyAlignment="1">
      <alignment horizontal="right"/>
    </xf>
    <xf numFmtId="0" fontId="21" fillId="0" borderId="11" xfId="0" applyFont="1" applyBorder="1" applyAlignment="1">
      <alignment horizontal="right"/>
    </xf>
    <xf numFmtId="0" fontId="21" fillId="0" borderId="12" xfId="0" applyFont="1" applyBorder="1" applyAlignment="1">
      <alignment horizontal="right"/>
    </xf>
    <xf numFmtId="0" fontId="21" fillId="0" borderId="0" xfId="0" applyFont="1" applyBorder="1" applyAlignment="1">
      <alignment horizontal="right"/>
    </xf>
    <xf numFmtId="4" fontId="21" fillId="0" borderId="0" xfId="0" applyNumberFormat="1" applyFont="1" applyBorder="1" applyAlignment="1">
      <alignment horizontal="right"/>
    </xf>
    <xf numFmtId="0" fontId="24" fillId="0" borderId="0" xfId="1" applyFont="1" applyBorder="1"/>
    <xf numFmtId="0" fontId="19" fillId="0" borderId="0" xfId="0" applyFont="1" applyBorder="1"/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vertical="center" wrapText="1"/>
    </xf>
    <xf numFmtId="4" fontId="23" fillId="0" borderId="0" xfId="0" applyNumberFormat="1" applyFont="1" applyBorder="1" applyAlignment="1">
      <alignment horizontal="right"/>
    </xf>
    <xf numFmtId="3" fontId="9" fillId="0" borderId="3" xfId="0" applyNumberFormat="1" applyFont="1" applyFill="1" applyBorder="1" applyAlignment="1">
      <alignment vertical="center" wrapText="1"/>
    </xf>
    <xf numFmtId="4" fontId="21" fillId="0" borderId="6" xfId="0" applyNumberFormat="1" applyFont="1" applyFill="1" applyBorder="1" applyAlignment="1">
      <alignment horizontal="right"/>
    </xf>
    <xf numFmtId="4" fontId="21" fillId="0" borderId="0" xfId="0" applyNumberFormat="1" applyFont="1" applyFill="1" applyAlignment="1">
      <alignment horizontal="right"/>
    </xf>
    <xf numFmtId="4" fontId="23" fillId="0" borderId="7" xfId="0" applyNumberFormat="1" applyFont="1" applyFill="1" applyBorder="1" applyAlignment="1">
      <alignment horizontal="right"/>
    </xf>
    <xf numFmtId="0" fontId="24" fillId="0" borderId="7" xfId="1" applyFont="1" applyFill="1" applyBorder="1"/>
    <xf numFmtId="4" fontId="23" fillId="0" borderId="6" xfId="0" applyNumberFormat="1" applyFont="1" applyFill="1" applyBorder="1" applyAlignment="1">
      <alignment horizontal="right"/>
    </xf>
    <xf numFmtId="4" fontId="23" fillId="0" borderId="0" xfId="0" applyNumberFormat="1" applyFont="1" applyFill="1" applyAlignment="1">
      <alignment horizontal="right"/>
    </xf>
    <xf numFmtId="0" fontId="6" fillId="0" borderId="3" xfId="0" applyFont="1" applyFill="1" applyBorder="1" applyAlignment="1">
      <alignment horizontal="right" vertical="center"/>
    </xf>
    <xf numFmtId="0" fontId="7" fillId="6" borderId="4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4" fontId="21" fillId="0" borderId="0" xfId="0" applyNumberFormat="1" applyFont="1" applyAlignment="1">
      <alignment horizontal="left"/>
    </xf>
    <xf numFmtId="4" fontId="20" fillId="7" borderId="4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0" fillId="5" borderId="2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left" vertical="center" wrapText="1"/>
    </xf>
    <xf numFmtId="0" fontId="22" fillId="7" borderId="1" xfId="0" applyFont="1" applyFill="1" applyBorder="1" applyAlignment="1">
      <alignment horizontal="left" vertical="center" wrapText="1"/>
    </xf>
    <xf numFmtId="0" fontId="22" fillId="7" borderId="2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2" fillId="8" borderId="1" xfId="0" applyFont="1" applyFill="1" applyBorder="1" applyAlignment="1">
      <alignment horizontal="left" vertical="center" wrapText="1"/>
    </xf>
    <xf numFmtId="0" fontId="22" fillId="8" borderId="2" xfId="0" applyFont="1" applyFill="1" applyBorder="1" applyAlignment="1">
      <alignment horizontal="left" vertical="center" wrapText="1"/>
    </xf>
    <xf numFmtId="0" fontId="22" fillId="8" borderId="4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6" fillId="4" borderId="1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Normalno 4" xfId="1" xr:uid="{43AA58BF-E957-4659-9768-9772D2232154}"/>
  </cellStyles>
  <dxfs count="0"/>
  <tableStyles count="0" defaultTableStyle="TableStyleMedium2" defaultPivotStyle="PivotStyleLight16"/>
  <colors>
    <mruColors>
      <color rgb="FFFFFFCC"/>
      <color rgb="FFFFFF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opLeftCell="A30" zoomScaleNormal="100" workbookViewId="0">
      <selection activeCell="B45" sqref="B45"/>
    </sheetView>
  </sheetViews>
  <sheetFormatPr defaultRowHeight="15" x14ac:dyDescent="0.25"/>
  <cols>
    <col min="5" max="5" width="14" customWidth="1"/>
    <col min="6" max="7" width="19" customWidth="1"/>
    <col min="8" max="10" width="21.85546875" customWidth="1"/>
    <col min="12" max="12" width="15.85546875" customWidth="1"/>
  </cols>
  <sheetData>
    <row r="1" spans="1:12" ht="42" customHeight="1" x14ac:dyDescent="0.25">
      <c r="A1" s="164" t="s">
        <v>178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2" ht="18" x14ac:dyDescent="0.25">
      <c r="A2" s="4"/>
      <c r="B2" s="4"/>
      <c r="C2" s="4"/>
      <c r="D2" s="4"/>
      <c r="E2" s="4"/>
      <c r="F2" s="4"/>
      <c r="G2" s="4"/>
      <c r="H2" s="4"/>
      <c r="I2" s="4"/>
    </row>
    <row r="3" spans="1:12" ht="15.75" x14ac:dyDescent="0.25">
      <c r="A3" s="164" t="s">
        <v>13</v>
      </c>
      <c r="B3" s="164"/>
      <c r="C3" s="164"/>
      <c r="D3" s="164"/>
      <c r="E3" s="164"/>
      <c r="F3" s="164"/>
      <c r="G3" s="164"/>
      <c r="H3" s="164"/>
      <c r="I3" s="165"/>
      <c r="J3" s="165"/>
    </row>
    <row r="4" spans="1:12" ht="18" x14ac:dyDescent="0.25">
      <c r="A4" s="161"/>
      <c r="B4" s="4"/>
      <c r="C4" s="4"/>
      <c r="D4" s="4"/>
      <c r="E4" s="4"/>
      <c r="F4" s="4"/>
      <c r="G4" s="4"/>
      <c r="H4" s="4"/>
      <c r="I4" s="5"/>
      <c r="J4" s="5"/>
    </row>
    <row r="5" spans="1:12" ht="15.75" x14ac:dyDescent="0.25">
      <c r="A5" s="164" t="s">
        <v>18</v>
      </c>
      <c r="B5" s="166"/>
      <c r="C5" s="166"/>
      <c r="D5" s="166"/>
      <c r="E5" s="166"/>
      <c r="F5" s="166"/>
      <c r="G5" s="166"/>
      <c r="H5" s="166"/>
      <c r="I5" s="166"/>
      <c r="J5" s="166"/>
    </row>
    <row r="6" spans="1:12" ht="18" x14ac:dyDescent="0.25">
      <c r="A6" s="1"/>
      <c r="B6" s="2"/>
      <c r="C6" s="2"/>
      <c r="D6" s="2"/>
      <c r="E6" s="6"/>
      <c r="F6" s="6"/>
      <c r="G6" s="6"/>
      <c r="H6" s="7"/>
      <c r="I6" s="7"/>
      <c r="J6" s="28" t="s">
        <v>21</v>
      </c>
    </row>
    <row r="7" spans="1:12" ht="25.5" x14ac:dyDescent="0.25">
      <c r="A7" s="21"/>
      <c r="B7" s="22"/>
      <c r="C7" s="22"/>
      <c r="D7" s="23"/>
      <c r="E7" s="24"/>
      <c r="F7" s="129" t="s">
        <v>167</v>
      </c>
      <c r="G7" s="129" t="s">
        <v>168</v>
      </c>
      <c r="H7" s="129" t="s">
        <v>169</v>
      </c>
      <c r="I7" s="129" t="s">
        <v>42</v>
      </c>
      <c r="J7" s="129" t="s">
        <v>179</v>
      </c>
    </row>
    <row r="8" spans="1:12" x14ac:dyDescent="0.25">
      <c r="A8" s="167" t="s">
        <v>0</v>
      </c>
      <c r="B8" s="168"/>
      <c r="C8" s="168"/>
      <c r="D8" s="168"/>
      <c r="E8" s="169"/>
      <c r="F8" s="25">
        <f t="shared" ref="F8:J8" si="0">F9+F10</f>
        <v>2130013</v>
      </c>
      <c r="G8" s="25">
        <f t="shared" si="0"/>
        <v>1933005</v>
      </c>
      <c r="H8" s="25">
        <f t="shared" si="0"/>
        <v>2045104</v>
      </c>
      <c r="I8" s="25">
        <f t="shared" si="0"/>
        <v>2045104</v>
      </c>
      <c r="J8" s="25">
        <f t="shared" si="0"/>
        <v>2045104</v>
      </c>
      <c r="L8" s="67"/>
    </row>
    <row r="9" spans="1:12" x14ac:dyDescent="0.25">
      <c r="A9" s="170" t="s">
        <v>22</v>
      </c>
      <c r="B9" s="171"/>
      <c r="C9" s="171"/>
      <c r="D9" s="171"/>
      <c r="E9" s="163"/>
      <c r="F9" s="26">
        <f>+' Račun prihoda i rashoda'!E12</f>
        <v>2130013</v>
      </c>
      <c r="G9" s="26">
        <f>+'POSEBNI DIO'!F8-'POSEBNI DIO'!F152</f>
        <v>1933005</v>
      </c>
      <c r="H9" s="26">
        <v>2045104</v>
      </c>
      <c r="I9" s="26">
        <f>+H9</f>
        <v>2045104</v>
      </c>
      <c r="J9" s="26">
        <f>+I9</f>
        <v>2045104</v>
      </c>
    </row>
    <row r="10" spans="1:12" x14ac:dyDescent="0.25">
      <c r="A10" s="162" t="s">
        <v>23</v>
      </c>
      <c r="B10" s="163"/>
      <c r="C10" s="163"/>
      <c r="D10" s="163"/>
      <c r="E10" s="163"/>
      <c r="F10" s="26">
        <v>0</v>
      </c>
      <c r="G10" s="26"/>
      <c r="H10" s="26">
        <v>0</v>
      </c>
      <c r="I10" s="26">
        <v>0</v>
      </c>
      <c r="J10" s="26">
        <v>0</v>
      </c>
    </row>
    <row r="11" spans="1:12" x14ac:dyDescent="0.25">
      <c r="A11" s="29" t="s">
        <v>1</v>
      </c>
      <c r="B11" s="35"/>
      <c r="C11" s="35"/>
      <c r="D11" s="35"/>
      <c r="E11" s="35"/>
      <c r="F11" s="25">
        <f t="shared" ref="F11:J11" si="1">F12+F13</f>
        <v>2130013</v>
      </c>
      <c r="G11" s="25">
        <f t="shared" si="1"/>
        <v>1957719</v>
      </c>
      <c r="H11" s="25">
        <f t="shared" si="1"/>
        <v>2045104</v>
      </c>
      <c r="I11" s="25">
        <f t="shared" si="1"/>
        <v>2045104</v>
      </c>
      <c r="J11" s="25">
        <f t="shared" si="1"/>
        <v>2045104</v>
      </c>
    </row>
    <row r="12" spans="1:12" x14ac:dyDescent="0.25">
      <c r="A12" s="172" t="s">
        <v>24</v>
      </c>
      <c r="B12" s="171"/>
      <c r="C12" s="171"/>
      <c r="D12" s="171"/>
      <c r="E12" s="171"/>
      <c r="F12" s="26">
        <f>+' Račun prihoda i rashoda'!E36</f>
        <v>2130013</v>
      </c>
      <c r="G12" s="26">
        <v>1926719</v>
      </c>
      <c r="H12" s="26">
        <v>2045104</v>
      </c>
      <c r="I12" s="26">
        <f>+H12</f>
        <v>2045104</v>
      </c>
      <c r="J12" s="36">
        <f>+I12</f>
        <v>2045104</v>
      </c>
      <c r="L12" s="120">
        <f>1835000+105049</f>
        <v>1940049</v>
      </c>
    </row>
    <row r="13" spans="1:12" x14ac:dyDescent="0.25">
      <c r="A13" s="162" t="s">
        <v>25</v>
      </c>
      <c r="B13" s="163"/>
      <c r="C13" s="163"/>
      <c r="D13" s="163"/>
      <c r="E13" s="163"/>
      <c r="F13" s="26">
        <v>0</v>
      </c>
      <c r="G13" s="26">
        <v>31000</v>
      </c>
      <c r="H13" s="26">
        <v>0</v>
      </c>
      <c r="I13" s="26">
        <f>+H13</f>
        <v>0</v>
      </c>
      <c r="J13" s="36">
        <f>+I13</f>
        <v>0</v>
      </c>
      <c r="L13" s="67">
        <f>+J8-L12</f>
        <v>105055</v>
      </c>
    </row>
    <row r="14" spans="1:12" x14ac:dyDescent="0.25">
      <c r="A14" s="173" t="s">
        <v>29</v>
      </c>
      <c r="B14" s="168"/>
      <c r="C14" s="168"/>
      <c r="D14" s="168"/>
      <c r="E14" s="168"/>
      <c r="F14" s="25">
        <f t="shared" ref="F14:J14" si="2">F8-F11</f>
        <v>0</v>
      </c>
      <c r="G14" s="25">
        <f t="shared" si="2"/>
        <v>-24714</v>
      </c>
      <c r="H14" s="25">
        <f t="shared" si="2"/>
        <v>0</v>
      </c>
      <c r="I14" s="25">
        <f t="shared" si="2"/>
        <v>0</v>
      </c>
      <c r="J14" s="25">
        <f t="shared" si="2"/>
        <v>0</v>
      </c>
    </row>
    <row r="15" spans="1:12" ht="18" x14ac:dyDescent="0.25">
      <c r="A15" s="4"/>
      <c r="B15" s="18"/>
      <c r="C15" s="18"/>
      <c r="D15" s="18"/>
      <c r="E15" s="18"/>
      <c r="F15" s="18"/>
      <c r="G15" s="18"/>
      <c r="H15" s="19"/>
      <c r="I15" s="19"/>
      <c r="J15" s="19"/>
    </row>
    <row r="16" spans="1:12" ht="15.75" x14ac:dyDescent="0.25">
      <c r="A16" s="164" t="s">
        <v>19</v>
      </c>
      <c r="B16" s="166"/>
      <c r="C16" s="166"/>
      <c r="D16" s="166"/>
      <c r="E16" s="166"/>
      <c r="F16" s="166"/>
      <c r="G16" s="166"/>
      <c r="H16" s="166"/>
      <c r="I16" s="166"/>
      <c r="J16" s="166"/>
    </row>
    <row r="17" spans="1:10" ht="18" x14ac:dyDescent="0.25">
      <c r="A17" s="4"/>
      <c r="B17" s="18"/>
      <c r="C17" s="18"/>
      <c r="D17" s="18"/>
      <c r="E17" s="18"/>
      <c r="F17" s="18"/>
      <c r="G17" s="18"/>
      <c r="H17" s="19"/>
      <c r="I17" s="19"/>
      <c r="J17" s="19"/>
    </row>
    <row r="18" spans="1:10" ht="25.5" x14ac:dyDescent="0.25">
      <c r="A18" s="21"/>
      <c r="B18" s="22"/>
      <c r="C18" s="22"/>
      <c r="D18" s="23"/>
      <c r="E18" s="24"/>
      <c r="F18" s="129" t="s">
        <v>167</v>
      </c>
      <c r="G18" s="129" t="s">
        <v>168</v>
      </c>
      <c r="H18" s="129" t="s">
        <v>169</v>
      </c>
      <c r="I18" s="129" t="s">
        <v>42</v>
      </c>
      <c r="J18" s="129" t="s">
        <v>179</v>
      </c>
    </row>
    <row r="19" spans="1:10" x14ac:dyDescent="0.25">
      <c r="A19" s="162" t="s">
        <v>26</v>
      </c>
      <c r="B19" s="163"/>
      <c r="C19" s="163"/>
      <c r="D19" s="163"/>
      <c r="E19" s="163"/>
      <c r="F19" s="26"/>
      <c r="G19" s="26"/>
      <c r="H19" s="26"/>
      <c r="I19" s="26"/>
      <c r="J19" s="36"/>
    </row>
    <row r="20" spans="1:10" x14ac:dyDescent="0.25">
      <c r="A20" s="162" t="s">
        <v>27</v>
      </c>
      <c r="B20" s="163"/>
      <c r="C20" s="163"/>
      <c r="D20" s="163"/>
      <c r="E20" s="163"/>
      <c r="F20" s="26"/>
      <c r="G20" s="26"/>
      <c r="H20" s="26"/>
      <c r="I20" s="26"/>
      <c r="J20" s="36"/>
    </row>
    <row r="21" spans="1:10" x14ac:dyDescent="0.25">
      <c r="A21" s="173" t="s">
        <v>2</v>
      </c>
      <c r="B21" s="168"/>
      <c r="C21" s="168"/>
      <c r="D21" s="168"/>
      <c r="E21" s="168"/>
      <c r="F21" s="25"/>
      <c r="G21" s="25"/>
      <c r="H21" s="25">
        <f t="shared" ref="H21:J21" si="3">H19-H20</f>
        <v>0</v>
      </c>
      <c r="I21" s="25">
        <f t="shared" si="3"/>
        <v>0</v>
      </c>
      <c r="J21" s="25">
        <f t="shared" si="3"/>
        <v>0</v>
      </c>
    </row>
    <row r="22" spans="1:10" x14ac:dyDescent="0.25">
      <c r="A22" s="173" t="s">
        <v>30</v>
      </c>
      <c r="B22" s="168"/>
      <c r="C22" s="168"/>
      <c r="D22" s="168"/>
      <c r="E22" s="168"/>
      <c r="F22" s="25"/>
      <c r="G22" s="25"/>
      <c r="H22" s="25">
        <v>0</v>
      </c>
      <c r="I22" s="25">
        <v>0</v>
      </c>
      <c r="J22" s="25">
        <v>0</v>
      </c>
    </row>
    <row r="23" spans="1:10" ht="18" x14ac:dyDescent="0.25">
      <c r="A23" s="17"/>
      <c r="B23" s="18"/>
      <c r="C23" s="18"/>
      <c r="D23" s="18"/>
      <c r="E23" s="18"/>
      <c r="F23" s="18"/>
      <c r="G23" s="18"/>
      <c r="H23" s="19"/>
      <c r="I23" s="19"/>
      <c r="J23" s="19"/>
    </row>
    <row r="24" spans="1:10" ht="15.75" x14ac:dyDescent="0.25">
      <c r="A24" s="164" t="s">
        <v>138</v>
      </c>
      <c r="B24" s="166"/>
      <c r="C24" s="166"/>
      <c r="D24" s="166"/>
      <c r="E24" s="166"/>
      <c r="F24" s="166"/>
      <c r="G24" s="166"/>
      <c r="H24" s="166"/>
      <c r="I24" s="166"/>
      <c r="J24" s="166"/>
    </row>
    <row r="25" spans="1:10" ht="15.75" x14ac:dyDescent="0.25">
      <c r="A25" s="33"/>
      <c r="B25" s="34"/>
      <c r="C25" s="34"/>
      <c r="D25" s="34"/>
      <c r="E25" s="34"/>
      <c r="F25" s="69"/>
      <c r="G25" s="69"/>
      <c r="H25" s="34"/>
      <c r="I25" s="34"/>
      <c r="J25" s="34"/>
    </row>
    <row r="26" spans="1:10" ht="25.5" x14ac:dyDescent="0.25">
      <c r="A26" s="21"/>
      <c r="B26" s="22"/>
      <c r="C26" s="22"/>
      <c r="D26" s="23"/>
      <c r="E26" s="24"/>
      <c r="F26" s="129" t="s">
        <v>167</v>
      </c>
      <c r="G26" s="129" t="s">
        <v>168</v>
      </c>
      <c r="H26" s="129" t="s">
        <v>169</v>
      </c>
      <c r="I26" s="129" t="s">
        <v>42</v>
      </c>
      <c r="J26" s="129" t="s">
        <v>179</v>
      </c>
    </row>
    <row r="27" spans="1:10" ht="30" customHeight="1" x14ac:dyDescent="0.25">
      <c r="A27" s="176" t="s">
        <v>139</v>
      </c>
      <c r="B27" s="177"/>
      <c r="C27" s="177"/>
      <c r="D27" s="177"/>
      <c r="E27" s="178"/>
      <c r="F27" s="37">
        <v>0</v>
      </c>
      <c r="G27" s="37">
        <v>0</v>
      </c>
      <c r="H27" s="37">
        <v>0</v>
      </c>
      <c r="I27" s="37">
        <v>0</v>
      </c>
      <c r="J27" s="38">
        <v>0</v>
      </c>
    </row>
    <row r="28" spans="1:10" ht="27" customHeight="1" x14ac:dyDescent="0.25">
      <c r="A28" s="173" t="s">
        <v>140</v>
      </c>
      <c r="B28" s="168"/>
      <c r="C28" s="168"/>
      <c r="D28" s="168"/>
      <c r="E28" s="168"/>
      <c r="F28" s="39">
        <v>0</v>
      </c>
      <c r="G28" s="39">
        <v>0</v>
      </c>
      <c r="H28" s="39">
        <f t="shared" ref="H28:J28" si="4">H22+H27</f>
        <v>0</v>
      </c>
      <c r="I28" s="39">
        <f t="shared" si="4"/>
        <v>0</v>
      </c>
      <c r="J28" s="40">
        <f t="shared" si="4"/>
        <v>0</v>
      </c>
    </row>
    <row r="29" spans="1:10" ht="45" customHeight="1" x14ac:dyDescent="0.25">
      <c r="A29" s="167" t="s">
        <v>33</v>
      </c>
      <c r="B29" s="179"/>
      <c r="C29" s="179"/>
      <c r="D29" s="179"/>
      <c r="E29" s="180"/>
      <c r="F29" s="39">
        <v>24714</v>
      </c>
      <c r="G29" s="39">
        <f>+G14</f>
        <v>-24714</v>
      </c>
      <c r="H29" s="39"/>
      <c r="I29" s="39">
        <f t="shared" ref="I29:J29" si="5">I14+I21+I27-I28</f>
        <v>0</v>
      </c>
      <c r="J29" s="40">
        <f t="shared" si="5"/>
        <v>0</v>
      </c>
    </row>
    <row r="30" spans="1:10" ht="15.75" x14ac:dyDescent="0.25">
      <c r="A30" s="41"/>
      <c r="B30" s="42"/>
      <c r="C30" s="42"/>
      <c r="D30" s="42"/>
      <c r="E30" s="42"/>
      <c r="F30" s="42"/>
      <c r="G30" s="42"/>
      <c r="H30" s="42"/>
      <c r="I30" s="42"/>
      <c r="J30" s="42"/>
    </row>
    <row r="31" spans="1:10" ht="15.75" x14ac:dyDescent="0.25">
      <c r="A31" s="181" t="s">
        <v>28</v>
      </c>
      <c r="B31" s="181"/>
      <c r="C31" s="181"/>
      <c r="D31" s="181"/>
      <c r="E31" s="181"/>
      <c r="F31" s="181"/>
      <c r="G31" s="181"/>
      <c r="H31" s="181"/>
      <c r="I31" s="181"/>
      <c r="J31" s="181"/>
    </row>
    <row r="32" spans="1:10" ht="18" x14ac:dyDescent="0.25">
      <c r="A32" s="43"/>
      <c r="B32" s="44"/>
      <c r="C32" s="44"/>
      <c r="D32" s="44"/>
      <c r="E32" s="44"/>
      <c r="F32" s="44"/>
      <c r="G32" s="44"/>
      <c r="H32" s="45"/>
      <c r="I32" s="45"/>
      <c r="J32" s="45"/>
    </row>
    <row r="33" spans="1:10" ht="25.5" x14ac:dyDescent="0.25">
      <c r="A33" s="46"/>
      <c r="B33" s="47"/>
      <c r="C33" s="47"/>
      <c r="D33" s="48"/>
      <c r="E33" s="49"/>
      <c r="F33" s="3" t="s">
        <v>144</v>
      </c>
      <c r="G33" s="3" t="s">
        <v>145</v>
      </c>
      <c r="H33" s="50" t="s">
        <v>36</v>
      </c>
      <c r="I33" s="50" t="s">
        <v>37</v>
      </c>
      <c r="J33" s="50" t="s">
        <v>38</v>
      </c>
    </row>
    <row r="34" spans="1:10" x14ac:dyDescent="0.25">
      <c r="A34" s="176" t="s">
        <v>31</v>
      </c>
      <c r="B34" s="177"/>
      <c r="C34" s="177"/>
      <c r="D34" s="177"/>
      <c r="E34" s="178"/>
      <c r="F34" s="37">
        <v>0</v>
      </c>
      <c r="G34" s="37">
        <v>0</v>
      </c>
      <c r="H34" s="37">
        <v>0</v>
      </c>
      <c r="I34" s="37">
        <f>H37</f>
        <v>0</v>
      </c>
      <c r="J34" s="38">
        <f>I37</f>
        <v>0</v>
      </c>
    </row>
    <row r="35" spans="1:10" ht="28.5" customHeight="1" x14ac:dyDescent="0.25">
      <c r="A35" s="176" t="s">
        <v>34</v>
      </c>
      <c r="B35" s="177"/>
      <c r="C35" s="177"/>
      <c r="D35" s="177"/>
      <c r="E35" s="178"/>
      <c r="F35" s="37">
        <v>0</v>
      </c>
      <c r="G35" s="37">
        <v>0</v>
      </c>
      <c r="H35" s="37">
        <v>0</v>
      </c>
      <c r="I35" s="37">
        <v>0</v>
      </c>
      <c r="J35" s="38">
        <v>0</v>
      </c>
    </row>
    <row r="36" spans="1:10" x14ac:dyDescent="0.25">
      <c r="A36" s="176" t="s">
        <v>35</v>
      </c>
      <c r="B36" s="182"/>
      <c r="C36" s="182"/>
      <c r="D36" s="182"/>
      <c r="E36" s="183"/>
      <c r="F36" s="37">
        <v>0</v>
      </c>
      <c r="G36" s="37">
        <v>0</v>
      </c>
      <c r="H36" s="37">
        <v>0</v>
      </c>
      <c r="I36" s="37">
        <v>0</v>
      </c>
      <c r="J36" s="38">
        <v>0</v>
      </c>
    </row>
    <row r="37" spans="1:10" ht="15" customHeight="1" x14ac:dyDescent="0.25">
      <c r="A37" s="173" t="s">
        <v>32</v>
      </c>
      <c r="B37" s="168"/>
      <c r="C37" s="168"/>
      <c r="D37" s="168"/>
      <c r="E37" s="168"/>
      <c r="F37" s="27">
        <v>0</v>
      </c>
      <c r="G37" s="27">
        <v>0</v>
      </c>
      <c r="H37" s="27">
        <f t="shared" ref="H37:J37" si="6">H34-H35+H36</f>
        <v>0</v>
      </c>
      <c r="I37" s="27">
        <f t="shared" si="6"/>
        <v>0</v>
      </c>
      <c r="J37" s="51">
        <f t="shared" si="6"/>
        <v>0</v>
      </c>
    </row>
    <row r="38" spans="1:10" ht="17.25" customHeight="1" x14ac:dyDescent="0.25"/>
    <row r="39" spans="1:10" ht="24.75" customHeight="1" x14ac:dyDescent="0.25">
      <c r="A39" s="174" t="s">
        <v>141</v>
      </c>
      <c r="B39" s="175"/>
      <c r="C39" s="175"/>
      <c r="D39" s="175"/>
      <c r="E39" s="175"/>
      <c r="F39" s="175"/>
      <c r="G39" s="175"/>
      <c r="H39" s="175"/>
      <c r="I39" s="175"/>
      <c r="J39" s="175"/>
    </row>
    <row r="40" spans="1:10" ht="9" customHeight="1" x14ac:dyDescent="0.25"/>
    <row r="42" spans="1:10" ht="18" x14ac:dyDescent="0.25">
      <c r="A42" s="161" t="s">
        <v>250</v>
      </c>
    </row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0"/>
  <sheetViews>
    <sheetView topLeftCell="A49" zoomScaleNormal="100" workbookViewId="0">
      <selection activeCell="A60" sqref="A60"/>
    </sheetView>
  </sheetViews>
  <sheetFormatPr defaultRowHeight="14.25" x14ac:dyDescent="0.2"/>
  <cols>
    <col min="1" max="1" width="8.28515625" style="71" customWidth="1"/>
    <col min="2" max="2" width="9.28515625" style="71" customWidth="1"/>
    <col min="3" max="3" width="5.7109375" style="71" customWidth="1"/>
    <col min="4" max="4" width="36" style="71" customWidth="1"/>
    <col min="5" max="9" width="11.140625" style="71" customWidth="1"/>
    <col min="10" max="10" width="9.140625" style="71"/>
    <col min="11" max="11" width="11.42578125" style="71" customWidth="1"/>
    <col min="12" max="12" width="21.42578125" style="71" customWidth="1"/>
    <col min="13" max="13" width="12.85546875" style="71" customWidth="1"/>
    <col min="14" max="14" width="12.28515625" style="71" customWidth="1"/>
    <col min="15" max="16384" width="9.140625" style="71"/>
  </cols>
  <sheetData>
    <row r="1" spans="1:14" ht="42" customHeight="1" x14ac:dyDescent="0.2">
      <c r="A1" s="164" t="s">
        <v>178</v>
      </c>
      <c r="B1" s="164"/>
      <c r="C1" s="164"/>
      <c r="D1" s="164"/>
      <c r="E1" s="164"/>
      <c r="F1" s="164"/>
      <c r="G1" s="164"/>
      <c r="H1" s="164"/>
      <c r="I1" s="164"/>
      <c r="J1" s="70"/>
    </row>
    <row r="2" spans="1:14" ht="18" customHeight="1" x14ac:dyDescent="0.2">
      <c r="A2" s="4"/>
      <c r="B2" s="4"/>
      <c r="C2" s="4"/>
      <c r="D2" s="4"/>
      <c r="E2" s="4"/>
      <c r="F2" s="4"/>
      <c r="G2" s="4"/>
      <c r="H2" s="4"/>
      <c r="I2" s="4"/>
    </row>
    <row r="3" spans="1:14" ht="15.75" customHeight="1" x14ac:dyDescent="0.2">
      <c r="A3" s="164" t="s">
        <v>13</v>
      </c>
      <c r="B3" s="164"/>
      <c r="C3" s="164"/>
      <c r="D3" s="164"/>
      <c r="E3" s="164"/>
      <c r="F3" s="164"/>
      <c r="G3" s="164"/>
      <c r="H3" s="164"/>
      <c r="I3" s="164"/>
    </row>
    <row r="4" spans="1:14" ht="18" x14ac:dyDescent="0.2">
      <c r="A4" s="4"/>
      <c r="B4" s="4"/>
      <c r="C4" s="4"/>
      <c r="D4" s="4"/>
      <c r="E4" s="4"/>
      <c r="F4" s="4"/>
      <c r="G4" s="4"/>
      <c r="H4" s="5"/>
      <c r="I4" s="5"/>
    </row>
    <row r="5" spans="1:14" ht="18" customHeight="1" x14ac:dyDescent="0.2">
      <c r="A5" s="164" t="s">
        <v>4</v>
      </c>
      <c r="B5" s="164"/>
      <c r="C5" s="164"/>
      <c r="D5" s="164"/>
      <c r="E5" s="164"/>
      <c r="F5" s="164"/>
      <c r="G5" s="164"/>
      <c r="H5" s="164"/>
      <c r="I5" s="164"/>
    </row>
    <row r="6" spans="1:14" ht="18" x14ac:dyDescent="0.2">
      <c r="A6" s="4"/>
      <c r="B6" s="4"/>
      <c r="C6" s="4"/>
      <c r="D6" s="4"/>
      <c r="E6" s="4"/>
      <c r="F6" s="4"/>
      <c r="G6" s="4"/>
      <c r="H6" s="5"/>
      <c r="I6" s="5"/>
    </row>
    <row r="7" spans="1:14" ht="15.75" customHeight="1" x14ac:dyDescent="0.2">
      <c r="A7" s="164" t="s">
        <v>142</v>
      </c>
      <c r="B7" s="164"/>
      <c r="C7" s="164"/>
      <c r="D7" s="164"/>
      <c r="E7" s="164"/>
      <c r="F7" s="164"/>
      <c r="G7" s="164"/>
      <c r="H7" s="164"/>
      <c r="I7" s="164"/>
    </row>
    <row r="8" spans="1:14" ht="15.75" customHeight="1" x14ac:dyDescent="0.2">
      <c r="A8" s="68"/>
      <c r="B8" s="68"/>
      <c r="C8" s="68"/>
      <c r="D8" s="68"/>
      <c r="E8" s="68"/>
      <c r="F8" s="68"/>
      <c r="G8" s="68"/>
      <c r="H8" s="68"/>
      <c r="I8" s="68"/>
    </row>
    <row r="9" spans="1:14" ht="18" x14ac:dyDescent="0.2">
      <c r="A9" s="4"/>
      <c r="B9" s="4"/>
      <c r="C9" s="4"/>
      <c r="D9" s="4"/>
      <c r="E9" s="61">
        <f>+E12+E30</f>
        <v>2130013</v>
      </c>
      <c r="F9" s="61">
        <f>+F12+F30</f>
        <v>1957719</v>
      </c>
      <c r="G9" s="61">
        <f>+G12+G30</f>
        <v>2045104</v>
      </c>
      <c r="H9" s="61">
        <f>+H12+H30</f>
        <v>2045104</v>
      </c>
      <c r="I9" s="61">
        <f>+I12+I30</f>
        <v>2045104</v>
      </c>
      <c r="K9" s="142" t="s">
        <v>228</v>
      </c>
      <c r="L9" s="141" t="s">
        <v>229</v>
      </c>
      <c r="M9" s="141" t="s">
        <v>230</v>
      </c>
      <c r="N9" s="141" t="s">
        <v>231</v>
      </c>
    </row>
    <row r="10" spans="1:14" ht="25.5" x14ac:dyDescent="0.2">
      <c r="A10" s="16" t="s">
        <v>39</v>
      </c>
      <c r="B10" s="15" t="s">
        <v>112</v>
      </c>
      <c r="C10" s="15" t="s">
        <v>107</v>
      </c>
      <c r="D10" s="15" t="s">
        <v>3</v>
      </c>
      <c r="E10" s="16" t="s">
        <v>167</v>
      </c>
      <c r="F10" s="16" t="s">
        <v>168</v>
      </c>
      <c r="G10" s="16" t="s">
        <v>169</v>
      </c>
      <c r="H10" s="16" t="s">
        <v>42</v>
      </c>
      <c r="I10" s="16" t="s">
        <v>179</v>
      </c>
      <c r="K10" s="142">
        <v>1570000</v>
      </c>
      <c r="L10" s="142">
        <v>10000</v>
      </c>
      <c r="M10" s="142">
        <v>60000</v>
      </c>
      <c r="N10" s="147">
        <v>20000</v>
      </c>
    </row>
    <row r="11" spans="1:14" x14ac:dyDescent="0.2">
      <c r="A11" s="31"/>
      <c r="B11" s="32"/>
      <c r="C11" s="32"/>
      <c r="D11" s="30" t="s">
        <v>41</v>
      </c>
      <c r="E11" s="30"/>
      <c r="F11" s="30"/>
      <c r="G11" s="59"/>
      <c r="H11" s="31"/>
      <c r="I11" s="31"/>
      <c r="K11" s="142">
        <v>2700</v>
      </c>
      <c r="L11" s="142">
        <v>14000</v>
      </c>
      <c r="M11" s="142">
        <v>3500</v>
      </c>
      <c r="N11" s="143"/>
    </row>
    <row r="12" spans="1:14" ht="15.75" customHeight="1" x14ac:dyDescent="0.2">
      <c r="A12" s="50">
        <v>6</v>
      </c>
      <c r="B12" s="9"/>
      <c r="C12" s="13"/>
      <c r="D12" s="9" t="s">
        <v>6</v>
      </c>
      <c r="E12" s="56">
        <f>SUM(E13:E23)</f>
        <v>2130013</v>
      </c>
      <c r="F12" s="56">
        <f>SUM(F13:F23)</f>
        <v>1933005</v>
      </c>
      <c r="G12" s="56">
        <f>SUM(G13:G23)</f>
        <v>2045104</v>
      </c>
      <c r="H12" s="56">
        <f>SUM(H13:H23)</f>
        <v>2045104</v>
      </c>
      <c r="I12" s="56">
        <f>SUM(I13:I23)</f>
        <v>2045104</v>
      </c>
      <c r="K12" s="142">
        <v>900</v>
      </c>
      <c r="L12" s="142">
        <v>300</v>
      </c>
      <c r="M12" s="142">
        <v>10000</v>
      </c>
      <c r="N12" s="143"/>
    </row>
    <row r="13" spans="1:14" x14ac:dyDescent="0.2">
      <c r="A13" s="54"/>
      <c r="B13" s="54">
        <v>63613</v>
      </c>
      <c r="C13" s="52" t="s">
        <v>108</v>
      </c>
      <c r="D13" s="10" t="s">
        <v>109</v>
      </c>
      <c r="E13" s="8">
        <v>62124</v>
      </c>
      <c r="F13" s="8">
        <v>71000</v>
      </c>
      <c r="G13" s="8">
        <v>84400</v>
      </c>
      <c r="H13" s="8">
        <f t="shared" ref="H13:I23" si="0">+G13</f>
        <v>84400</v>
      </c>
      <c r="I13" s="8">
        <f t="shared" si="0"/>
        <v>84400</v>
      </c>
      <c r="K13" s="142">
        <v>100000</v>
      </c>
      <c r="L13" s="142">
        <v>100</v>
      </c>
      <c r="M13" s="142">
        <v>1500</v>
      </c>
      <c r="N13" s="143"/>
    </row>
    <row r="14" spans="1:14" x14ac:dyDescent="0.2">
      <c r="A14" s="54"/>
      <c r="B14" s="54">
        <v>63612</v>
      </c>
      <c r="C14" s="52" t="s">
        <v>108</v>
      </c>
      <c r="D14" s="10" t="s">
        <v>110</v>
      </c>
      <c r="E14" s="8">
        <v>1812866</v>
      </c>
      <c r="F14" s="8">
        <v>1654000</v>
      </c>
      <c r="G14" s="8">
        <v>1704600</v>
      </c>
      <c r="H14" s="8">
        <f t="shared" si="0"/>
        <v>1704600</v>
      </c>
      <c r="I14" s="8">
        <f t="shared" si="0"/>
        <v>1704600</v>
      </c>
      <c r="K14" s="142">
        <v>31000</v>
      </c>
      <c r="L14" s="142">
        <v>300</v>
      </c>
      <c r="M14" s="142">
        <v>9000</v>
      </c>
      <c r="N14" s="143"/>
    </row>
    <row r="15" spans="1:14" x14ac:dyDescent="0.2">
      <c r="A15" s="53"/>
      <c r="B15" s="54">
        <v>6361</v>
      </c>
      <c r="C15" s="52" t="s">
        <v>111</v>
      </c>
      <c r="D15" s="10" t="s">
        <v>236</v>
      </c>
      <c r="E15" s="8">
        <v>0</v>
      </c>
      <c r="F15" s="8">
        <v>0</v>
      </c>
      <c r="G15" s="8">
        <v>14000</v>
      </c>
      <c r="H15" s="8">
        <f t="shared" ref="H15:I21" si="1">+G15</f>
        <v>14000</v>
      </c>
      <c r="I15" s="8">
        <f t="shared" si="1"/>
        <v>14000</v>
      </c>
      <c r="K15" s="147">
        <f>SUM(K10:K14)</f>
        <v>1704600</v>
      </c>
      <c r="L15" s="142">
        <v>1300</v>
      </c>
      <c r="M15" s="142">
        <v>400</v>
      </c>
      <c r="N15" s="143"/>
    </row>
    <row r="16" spans="1:14" x14ac:dyDescent="0.2">
      <c r="A16" s="53"/>
      <c r="B16" s="54">
        <v>6391</v>
      </c>
      <c r="C16" s="52" t="s">
        <v>111</v>
      </c>
      <c r="D16" s="10" t="s">
        <v>237</v>
      </c>
      <c r="E16" s="8">
        <v>0</v>
      </c>
      <c r="F16" s="8">
        <v>0</v>
      </c>
      <c r="G16" s="8">
        <v>300</v>
      </c>
      <c r="H16" s="8">
        <f t="shared" si="1"/>
        <v>300</v>
      </c>
      <c r="I16" s="8">
        <f t="shared" si="1"/>
        <v>300</v>
      </c>
      <c r="K16" s="142"/>
      <c r="L16" s="147">
        <f>SUM(L10:L15)</f>
        <v>26000</v>
      </c>
      <c r="M16" s="147">
        <f>SUM(M10:M15)</f>
        <v>84400</v>
      </c>
      <c r="N16" s="143"/>
    </row>
    <row r="17" spans="1:15" x14ac:dyDescent="0.2">
      <c r="A17" s="53"/>
      <c r="B17" s="54">
        <v>6413</v>
      </c>
      <c r="C17" s="52" t="s">
        <v>111</v>
      </c>
      <c r="D17" s="10" t="s">
        <v>238</v>
      </c>
      <c r="E17" s="8">
        <v>0</v>
      </c>
      <c r="F17" s="8">
        <v>0</v>
      </c>
      <c r="G17" s="8">
        <v>100</v>
      </c>
      <c r="H17" s="8">
        <f t="shared" si="1"/>
        <v>100</v>
      </c>
      <c r="I17" s="8">
        <f t="shared" si="1"/>
        <v>100</v>
      </c>
      <c r="K17" s="143"/>
      <c r="L17" s="141" t="s">
        <v>232</v>
      </c>
      <c r="M17" s="142">
        <f>+K15+L16+M16+N10</f>
        <v>1835000</v>
      </c>
      <c r="N17" s="143"/>
    </row>
    <row r="18" spans="1:15" x14ac:dyDescent="0.2">
      <c r="A18" s="53"/>
      <c r="B18" s="54">
        <v>6614</v>
      </c>
      <c r="C18" s="52" t="s">
        <v>111</v>
      </c>
      <c r="D18" s="10" t="s">
        <v>239</v>
      </c>
      <c r="E18" s="8">
        <v>0</v>
      </c>
      <c r="F18" s="8">
        <v>0</v>
      </c>
      <c r="G18" s="8">
        <v>300</v>
      </c>
      <c r="H18" s="8">
        <f t="shared" si="1"/>
        <v>300</v>
      </c>
      <c r="I18" s="8">
        <f t="shared" si="1"/>
        <v>300</v>
      </c>
      <c r="K18" s="143"/>
      <c r="L18" s="143"/>
      <c r="M18" s="143"/>
      <c r="N18" s="143"/>
      <c r="O18" s="144"/>
    </row>
    <row r="19" spans="1:15" x14ac:dyDescent="0.2">
      <c r="A19" s="53"/>
      <c r="B19" s="54">
        <v>6615</v>
      </c>
      <c r="C19" s="52" t="s">
        <v>111</v>
      </c>
      <c r="D19" s="10" t="s">
        <v>240</v>
      </c>
      <c r="E19" s="8">
        <v>41657</v>
      </c>
      <c r="F19" s="8">
        <v>32000</v>
      </c>
      <c r="G19" s="8">
        <v>10000</v>
      </c>
      <c r="H19" s="8">
        <f t="shared" si="1"/>
        <v>10000</v>
      </c>
      <c r="I19" s="8">
        <f t="shared" si="1"/>
        <v>10000</v>
      </c>
      <c r="K19" s="143"/>
      <c r="L19" s="143"/>
      <c r="M19" s="143"/>
      <c r="N19" s="143"/>
      <c r="O19" s="144"/>
    </row>
    <row r="20" spans="1:15" x14ac:dyDescent="0.2">
      <c r="A20" s="53"/>
      <c r="B20" s="54">
        <v>6631</v>
      </c>
      <c r="C20" s="52" t="s">
        <v>111</v>
      </c>
      <c r="D20" s="10" t="s">
        <v>241</v>
      </c>
      <c r="E20" s="8">
        <v>0</v>
      </c>
      <c r="F20" s="8">
        <v>0</v>
      </c>
      <c r="G20" s="8">
        <v>1300</v>
      </c>
      <c r="H20" s="8">
        <f t="shared" si="1"/>
        <v>1300</v>
      </c>
      <c r="I20" s="8">
        <f t="shared" si="1"/>
        <v>1300</v>
      </c>
      <c r="K20" s="143"/>
      <c r="L20" s="143"/>
      <c r="M20" s="143"/>
      <c r="N20" s="143"/>
      <c r="O20" s="144"/>
    </row>
    <row r="21" spans="1:15" x14ac:dyDescent="0.2">
      <c r="A21" s="53"/>
      <c r="B21" s="54">
        <v>6526</v>
      </c>
      <c r="C21" s="52" t="s">
        <v>113</v>
      </c>
      <c r="D21" s="10" t="s">
        <v>114</v>
      </c>
      <c r="E21" s="8">
        <v>17731</v>
      </c>
      <c r="F21" s="8">
        <v>23000</v>
      </c>
      <c r="G21" s="8">
        <v>20000</v>
      </c>
      <c r="H21" s="8">
        <f t="shared" si="1"/>
        <v>20000</v>
      </c>
      <c r="I21" s="8">
        <f t="shared" si="1"/>
        <v>20000</v>
      </c>
      <c r="K21" s="143"/>
      <c r="L21" s="143"/>
      <c r="M21" s="143"/>
      <c r="N21" s="143"/>
      <c r="O21" s="144"/>
    </row>
    <row r="22" spans="1:15" x14ac:dyDescent="0.2">
      <c r="A22" s="53"/>
      <c r="B22" s="54">
        <v>6711</v>
      </c>
      <c r="C22" s="54" t="s">
        <v>116</v>
      </c>
      <c r="D22" s="60" t="s">
        <v>115</v>
      </c>
      <c r="E22" s="8">
        <v>107638</v>
      </c>
      <c r="F22" s="8">
        <v>86174</v>
      </c>
      <c r="G22" s="8">
        <v>105049</v>
      </c>
      <c r="H22" s="8">
        <f t="shared" si="0"/>
        <v>105049</v>
      </c>
      <c r="I22" s="8">
        <f t="shared" si="0"/>
        <v>105049</v>
      </c>
      <c r="K22" s="144"/>
      <c r="L22" s="144"/>
      <c r="M22" s="144"/>
      <c r="N22" s="144"/>
      <c r="O22" s="144"/>
    </row>
    <row r="23" spans="1:15" x14ac:dyDescent="0.2">
      <c r="A23" s="58"/>
      <c r="B23" s="145">
        <v>6711</v>
      </c>
      <c r="C23" s="55" t="s">
        <v>117</v>
      </c>
      <c r="D23" s="146" t="s">
        <v>90</v>
      </c>
      <c r="E23" s="8">
        <v>87997</v>
      </c>
      <c r="F23" s="8">
        <v>66831</v>
      </c>
      <c r="G23" s="8">
        <v>105055</v>
      </c>
      <c r="H23" s="8">
        <f t="shared" si="0"/>
        <v>105055</v>
      </c>
      <c r="I23" s="8">
        <f t="shared" si="0"/>
        <v>105055</v>
      </c>
    </row>
    <row r="24" spans="1:15" x14ac:dyDescent="0.2">
      <c r="A24" s="53" t="s">
        <v>20</v>
      </c>
      <c r="B24" s="53"/>
      <c r="C24" s="53"/>
      <c r="D24" s="11"/>
      <c r="E24" s="11"/>
      <c r="F24" s="11"/>
      <c r="G24" s="8"/>
      <c r="H24" s="8"/>
      <c r="I24" s="8"/>
    </row>
    <row r="26" spans="1:15" ht="15.75" x14ac:dyDescent="0.2">
      <c r="A26" s="164" t="s">
        <v>118</v>
      </c>
      <c r="B26" s="164"/>
      <c r="C26" s="164"/>
      <c r="D26" s="164"/>
      <c r="E26" s="164"/>
      <c r="F26" s="164"/>
      <c r="G26" s="164"/>
      <c r="H26" s="164"/>
      <c r="I26" s="164"/>
    </row>
    <row r="28" spans="1:15" ht="25.5" x14ac:dyDescent="0.2">
      <c r="A28" s="16" t="s">
        <v>39</v>
      </c>
      <c r="B28" s="15" t="s">
        <v>112</v>
      </c>
      <c r="C28" s="15" t="s">
        <v>107</v>
      </c>
      <c r="D28" s="15" t="s">
        <v>3</v>
      </c>
      <c r="E28" s="16" t="s">
        <v>167</v>
      </c>
      <c r="F28" s="16" t="s">
        <v>168</v>
      </c>
      <c r="G28" s="16" t="s">
        <v>169</v>
      </c>
      <c r="H28" s="16" t="s">
        <v>42</v>
      </c>
      <c r="I28" s="16" t="s">
        <v>179</v>
      </c>
      <c r="L28" s="72"/>
    </row>
    <row r="29" spans="1:15" x14ac:dyDescent="0.2">
      <c r="A29" s="31"/>
      <c r="B29" s="32"/>
      <c r="C29" s="32"/>
      <c r="D29" s="30" t="s">
        <v>119</v>
      </c>
      <c r="E29" s="30"/>
      <c r="F29" s="30"/>
      <c r="G29" s="59"/>
      <c r="H29" s="31"/>
      <c r="I29" s="31"/>
      <c r="L29" s="72"/>
    </row>
    <row r="30" spans="1:15" x14ac:dyDescent="0.2">
      <c r="A30" s="50">
        <v>9</v>
      </c>
      <c r="B30" s="9"/>
      <c r="C30" s="9"/>
      <c r="D30" s="9" t="s">
        <v>120</v>
      </c>
      <c r="E30" s="56">
        <f t="shared" ref="E30:F30" si="2">+E31</f>
        <v>0</v>
      </c>
      <c r="F30" s="56">
        <f t="shared" si="2"/>
        <v>24714</v>
      </c>
      <c r="G30" s="56">
        <f>+G31</f>
        <v>0</v>
      </c>
      <c r="H30" s="56">
        <f>+H31</f>
        <v>0</v>
      </c>
      <c r="I30" s="56">
        <f>+I31</f>
        <v>0</v>
      </c>
    </row>
    <row r="31" spans="1:15" ht="25.5" x14ac:dyDescent="0.2">
      <c r="A31" s="50">
        <v>92</v>
      </c>
      <c r="B31" s="50">
        <v>92</v>
      </c>
      <c r="C31" s="52" t="s">
        <v>111</v>
      </c>
      <c r="D31" s="57" t="s">
        <v>133</v>
      </c>
      <c r="E31" s="118">
        <v>0</v>
      </c>
      <c r="F31" s="8">
        <v>24714</v>
      </c>
      <c r="G31" s="8">
        <v>0</v>
      </c>
      <c r="H31" s="8">
        <v>0</v>
      </c>
      <c r="I31" s="8">
        <v>0</v>
      </c>
    </row>
    <row r="32" spans="1:15" ht="18" x14ac:dyDescent="0.2">
      <c r="A32" s="4"/>
      <c r="B32" s="4"/>
      <c r="C32" s="4"/>
      <c r="D32" s="4"/>
      <c r="E32" s="4"/>
      <c r="F32" s="4"/>
      <c r="G32" s="4"/>
      <c r="H32" s="5"/>
      <c r="I32" s="5"/>
    </row>
    <row r="33" spans="1:15" ht="15.75" customHeight="1" x14ac:dyDescent="0.2">
      <c r="A33" s="164" t="s">
        <v>143</v>
      </c>
      <c r="B33" s="164"/>
      <c r="C33" s="164"/>
      <c r="D33" s="164"/>
      <c r="E33" s="164"/>
      <c r="F33" s="164"/>
      <c r="G33" s="164"/>
      <c r="H33" s="164"/>
      <c r="I33" s="164"/>
    </row>
    <row r="34" spans="1:15" ht="18" x14ac:dyDescent="0.2">
      <c r="A34" s="4"/>
      <c r="B34" s="4"/>
      <c r="C34" s="4"/>
      <c r="D34" s="4"/>
      <c r="E34" s="4"/>
      <c r="F34" s="4"/>
      <c r="G34" s="61"/>
      <c r="H34" s="61"/>
      <c r="I34" s="61"/>
      <c r="J34" s="61"/>
      <c r="L34" s="72"/>
    </row>
    <row r="35" spans="1:15" ht="25.5" x14ac:dyDescent="0.2">
      <c r="A35" s="16" t="s">
        <v>5</v>
      </c>
      <c r="B35" s="15"/>
      <c r="C35" s="15" t="s">
        <v>107</v>
      </c>
      <c r="D35" s="15" t="s">
        <v>7</v>
      </c>
      <c r="E35" s="16" t="s">
        <v>167</v>
      </c>
      <c r="F35" s="16" t="s">
        <v>168</v>
      </c>
      <c r="G35" s="16" t="s">
        <v>169</v>
      </c>
      <c r="H35" s="16" t="s">
        <v>42</v>
      </c>
      <c r="I35" s="16" t="s">
        <v>179</v>
      </c>
    </row>
    <row r="36" spans="1:15" x14ac:dyDescent="0.2">
      <c r="A36" s="31"/>
      <c r="B36" s="32"/>
      <c r="C36" s="32"/>
      <c r="D36" s="30" t="s">
        <v>40</v>
      </c>
      <c r="E36" s="62">
        <f t="shared" ref="E36:F36" si="3">+E37+E56</f>
        <v>2130013</v>
      </c>
      <c r="F36" s="62">
        <f t="shared" si="3"/>
        <v>1957719</v>
      </c>
      <c r="G36" s="62">
        <f>+G37+G56</f>
        <v>2045104</v>
      </c>
      <c r="H36" s="62">
        <f>+H37+H56</f>
        <v>2045104</v>
      </c>
      <c r="I36" s="62">
        <f>+I37+I56</f>
        <v>2045104</v>
      </c>
      <c r="L36" s="72"/>
    </row>
    <row r="37" spans="1:15" ht="15.75" customHeight="1" x14ac:dyDescent="0.2">
      <c r="A37" s="9">
        <v>3</v>
      </c>
      <c r="B37" s="9"/>
      <c r="C37" s="9"/>
      <c r="D37" s="9" t="s">
        <v>8</v>
      </c>
      <c r="E37" s="8">
        <f t="shared" ref="E37:F37" si="4">+E38+E41+E54+E52+E50</f>
        <v>2118637</v>
      </c>
      <c r="F37" s="8">
        <f t="shared" si="4"/>
        <v>1926719</v>
      </c>
      <c r="G37" s="8">
        <f>+G38+G41+G54+G52+G50</f>
        <v>2014104</v>
      </c>
      <c r="H37" s="8">
        <f t="shared" ref="H37:I37" si="5">+H38+H41+H54+H52+H50</f>
        <v>2014104</v>
      </c>
      <c r="I37" s="8">
        <f t="shared" si="5"/>
        <v>2014104</v>
      </c>
      <c r="L37" s="72"/>
    </row>
    <row r="38" spans="1:15" ht="15.75" customHeight="1" x14ac:dyDescent="0.2">
      <c r="A38" s="64"/>
      <c r="B38" s="63">
        <v>31</v>
      </c>
      <c r="C38" s="64"/>
      <c r="D38" s="64" t="s">
        <v>9</v>
      </c>
      <c r="E38" s="25">
        <f t="shared" ref="E38:F38" si="6">+E39+E40</f>
        <v>1720757</v>
      </c>
      <c r="F38" s="25">
        <f t="shared" si="6"/>
        <v>1530000</v>
      </c>
      <c r="G38" s="25">
        <f>+G39+G40</f>
        <v>1630000</v>
      </c>
      <c r="H38" s="25">
        <f t="shared" ref="H38:I38" si="7">+H39+H40</f>
        <v>1630000</v>
      </c>
      <c r="I38" s="25">
        <f t="shared" si="7"/>
        <v>1630000</v>
      </c>
      <c r="L38" s="72">
        <v>2022280</v>
      </c>
    </row>
    <row r="39" spans="1:15" x14ac:dyDescent="0.2">
      <c r="A39" s="52"/>
      <c r="B39" s="52">
        <v>31</v>
      </c>
      <c r="C39" s="52" t="s">
        <v>121</v>
      </c>
      <c r="D39" s="13" t="s">
        <v>122</v>
      </c>
      <c r="E39" s="66">
        <v>1684629</v>
      </c>
      <c r="F39" s="66">
        <v>1482000</v>
      </c>
      <c r="G39" s="66">
        <v>1570000</v>
      </c>
      <c r="H39" s="66">
        <f>+G39</f>
        <v>1570000</v>
      </c>
      <c r="I39" s="66">
        <f>+H39</f>
        <v>1570000</v>
      </c>
      <c r="L39" s="72">
        <f>+G36-L38</f>
        <v>22824</v>
      </c>
    </row>
    <row r="40" spans="1:15" x14ac:dyDescent="0.2">
      <c r="A40" s="52"/>
      <c r="B40" s="52">
        <v>31</v>
      </c>
      <c r="C40" s="52" t="s">
        <v>121</v>
      </c>
      <c r="D40" s="13" t="s">
        <v>126</v>
      </c>
      <c r="E40" s="66">
        <v>36128</v>
      </c>
      <c r="F40" s="66">
        <v>48000</v>
      </c>
      <c r="G40" s="66">
        <v>60000</v>
      </c>
      <c r="H40" s="66">
        <f>+G40</f>
        <v>60000</v>
      </c>
      <c r="I40" s="66">
        <f>+H40</f>
        <v>60000</v>
      </c>
    </row>
    <row r="41" spans="1:15" x14ac:dyDescent="0.2">
      <c r="A41" s="63"/>
      <c r="B41" s="63">
        <v>32</v>
      </c>
      <c r="C41" s="63"/>
      <c r="D41" s="64" t="s">
        <v>16</v>
      </c>
      <c r="E41" s="25">
        <f t="shared" ref="E41:F41" si="8">SUM(E42:E49)</f>
        <v>380950</v>
      </c>
      <c r="F41" s="25">
        <f t="shared" si="8"/>
        <v>384219</v>
      </c>
      <c r="G41" s="25">
        <f>SUM(G42:G49)</f>
        <v>371504</v>
      </c>
      <c r="H41" s="25">
        <f t="shared" ref="H41:I41" si="9">SUM(H42:H49)</f>
        <v>371504</v>
      </c>
      <c r="I41" s="25">
        <f t="shared" si="9"/>
        <v>371504</v>
      </c>
      <c r="L41" s="138" t="s">
        <v>228</v>
      </c>
      <c r="M41" s="139" t="s">
        <v>229</v>
      </c>
      <c r="N41" s="139" t="s">
        <v>230</v>
      </c>
      <c r="O41" s="140" t="s">
        <v>231</v>
      </c>
    </row>
    <row r="42" spans="1:15" ht="15.75" customHeight="1" x14ac:dyDescent="0.2">
      <c r="A42" s="52"/>
      <c r="B42" s="52">
        <v>32</v>
      </c>
      <c r="C42" s="52" t="s">
        <v>116</v>
      </c>
      <c r="D42" s="13" t="s">
        <v>115</v>
      </c>
      <c r="E42" s="66">
        <v>107638</v>
      </c>
      <c r="F42" s="66">
        <v>84674</v>
      </c>
      <c r="G42" s="66">
        <f>105049-1700</f>
        <v>103349</v>
      </c>
      <c r="H42" s="66">
        <f t="shared" ref="H42:I45" si="10">+G42</f>
        <v>103349</v>
      </c>
      <c r="I42" s="66">
        <f t="shared" si="10"/>
        <v>103349</v>
      </c>
      <c r="L42" s="149">
        <v>1570000</v>
      </c>
      <c r="M42" s="150">
        <v>10000</v>
      </c>
      <c r="N42" s="150">
        <v>60000</v>
      </c>
      <c r="O42" s="151">
        <v>20000</v>
      </c>
    </row>
    <row r="43" spans="1:15" ht="15.75" customHeight="1" x14ac:dyDescent="0.2">
      <c r="A43" s="52"/>
      <c r="B43" s="52">
        <v>32</v>
      </c>
      <c r="C43" s="52" t="s">
        <v>121</v>
      </c>
      <c r="D43" s="13" t="s">
        <v>124</v>
      </c>
      <c r="E43" s="66">
        <v>97374</v>
      </c>
      <c r="F43" s="66">
        <v>100000</v>
      </c>
      <c r="G43" s="66">
        <v>100000</v>
      </c>
      <c r="H43" s="66">
        <f t="shared" si="10"/>
        <v>100000</v>
      </c>
      <c r="I43" s="66">
        <f t="shared" si="10"/>
        <v>100000</v>
      </c>
      <c r="L43" s="149">
        <v>2700</v>
      </c>
      <c r="M43" s="150">
        <v>14000</v>
      </c>
      <c r="N43" s="150">
        <v>3500</v>
      </c>
      <c r="O43" s="152"/>
    </row>
    <row r="44" spans="1:15" ht="15.75" customHeight="1" x14ac:dyDescent="0.2">
      <c r="A44" s="52"/>
      <c r="B44" s="52">
        <v>32</v>
      </c>
      <c r="C44" s="52" t="s">
        <v>121</v>
      </c>
      <c r="D44" s="13" t="s">
        <v>128</v>
      </c>
      <c r="E44" s="66">
        <v>11152</v>
      </c>
      <c r="F44" s="66">
        <v>13000</v>
      </c>
      <c r="G44" s="66">
        <f>3500+1500+9000+400</f>
        <v>14400</v>
      </c>
      <c r="H44" s="66">
        <f t="shared" si="10"/>
        <v>14400</v>
      </c>
      <c r="I44" s="66">
        <f t="shared" si="10"/>
        <v>14400</v>
      </c>
      <c r="L44" s="149">
        <v>900</v>
      </c>
      <c r="M44" s="150">
        <v>300</v>
      </c>
      <c r="N44" s="150">
        <v>10000</v>
      </c>
      <c r="O44" s="152"/>
    </row>
    <row r="45" spans="1:15" ht="15.75" customHeight="1" x14ac:dyDescent="0.2">
      <c r="A45" s="52"/>
      <c r="B45" s="52">
        <v>32</v>
      </c>
      <c r="C45" s="52" t="s">
        <v>111</v>
      </c>
      <c r="D45" s="13" t="s">
        <v>130</v>
      </c>
      <c r="E45" s="66">
        <v>30281</v>
      </c>
      <c r="F45" s="66">
        <v>32000</v>
      </c>
      <c r="G45" s="66">
        <v>26000</v>
      </c>
      <c r="H45" s="66">
        <f t="shared" si="10"/>
        <v>26000</v>
      </c>
      <c r="I45" s="66">
        <f t="shared" si="10"/>
        <v>26000</v>
      </c>
      <c r="L45" s="149">
        <v>100000</v>
      </c>
      <c r="M45" s="150">
        <v>100</v>
      </c>
      <c r="N45" s="150">
        <v>1500</v>
      </c>
      <c r="O45" s="152"/>
    </row>
    <row r="46" spans="1:15" x14ac:dyDescent="0.2">
      <c r="A46" s="52"/>
      <c r="B46" s="52">
        <v>32</v>
      </c>
      <c r="C46" s="52" t="s">
        <v>111</v>
      </c>
      <c r="D46" s="13" t="s">
        <v>132</v>
      </c>
      <c r="E46" s="66"/>
      <c r="F46" s="66">
        <v>24714</v>
      </c>
      <c r="G46" s="66"/>
      <c r="H46" s="66">
        <v>0</v>
      </c>
      <c r="I46" s="66">
        <v>0</v>
      </c>
      <c r="L46" s="149">
        <v>31000</v>
      </c>
      <c r="M46" s="150">
        <v>300</v>
      </c>
      <c r="N46" s="150">
        <v>9000</v>
      </c>
      <c r="O46" s="152"/>
    </row>
    <row r="47" spans="1:15" x14ac:dyDescent="0.2">
      <c r="A47" s="52"/>
      <c r="B47" s="52">
        <v>32</v>
      </c>
      <c r="C47" s="52" t="s">
        <v>113</v>
      </c>
      <c r="D47" s="13" t="s">
        <v>131</v>
      </c>
      <c r="E47" s="66">
        <v>17731</v>
      </c>
      <c r="F47" s="66">
        <v>23000</v>
      </c>
      <c r="G47" s="66">
        <v>20000</v>
      </c>
      <c r="H47" s="66">
        <f t="shared" ref="H47:I49" si="11">+G47</f>
        <v>20000</v>
      </c>
      <c r="I47" s="66">
        <f t="shared" si="11"/>
        <v>20000</v>
      </c>
      <c r="L47" s="153">
        <f>SUM(L42:L46)</f>
        <v>1704600</v>
      </c>
      <c r="M47" s="150">
        <v>1300</v>
      </c>
      <c r="N47" s="150">
        <v>400</v>
      </c>
      <c r="O47" s="152"/>
    </row>
    <row r="48" spans="1:15" x14ac:dyDescent="0.2">
      <c r="A48" s="54"/>
      <c r="B48" s="54">
        <v>32</v>
      </c>
      <c r="C48" s="52" t="s">
        <v>121</v>
      </c>
      <c r="D48" s="10" t="s">
        <v>123</v>
      </c>
      <c r="E48" s="66">
        <v>29977</v>
      </c>
      <c r="F48" s="66">
        <v>40000</v>
      </c>
      <c r="G48" s="66">
        <v>2700</v>
      </c>
      <c r="H48" s="66">
        <f t="shared" si="11"/>
        <v>2700</v>
      </c>
      <c r="I48" s="66">
        <f t="shared" si="11"/>
        <v>2700</v>
      </c>
      <c r="L48" s="149"/>
      <c r="M48" s="154">
        <f>SUM(M42:M47)</f>
        <v>26000</v>
      </c>
      <c r="N48" s="154">
        <f>SUM(N42:N47)</f>
        <v>84400</v>
      </c>
      <c r="O48" s="152"/>
    </row>
    <row r="49" spans="1:15" x14ac:dyDescent="0.2">
      <c r="A49" s="54"/>
      <c r="B49" s="54">
        <v>32</v>
      </c>
      <c r="C49" s="52" t="s">
        <v>117</v>
      </c>
      <c r="D49" s="10" t="s">
        <v>134</v>
      </c>
      <c r="E49" s="8">
        <v>86797</v>
      </c>
      <c r="F49" s="8">
        <v>66831</v>
      </c>
      <c r="G49" s="66">
        <v>105055</v>
      </c>
      <c r="H49" s="8">
        <f t="shared" si="11"/>
        <v>105055</v>
      </c>
      <c r="I49" s="8">
        <f t="shared" si="11"/>
        <v>105055</v>
      </c>
      <c r="L49" s="132"/>
      <c r="M49" s="133"/>
      <c r="N49" s="133"/>
      <c r="O49" s="131"/>
    </row>
    <row r="50" spans="1:15" x14ac:dyDescent="0.2">
      <c r="A50" s="64"/>
      <c r="B50" s="63">
        <v>34</v>
      </c>
      <c r="C50" s="64"/>
      <c r="D50" s="64" t="s">
        <v>88</v>
      </c>
      <c r="E50" s="25">
        <f t="shared" ref="E50:F50" si="12">+E51</f>
        <v>1200</v>
      </c>
      <c r="F50" s="25">
        <f t="shared" si="12"/>
        <v>1500</v>
      </c>
      <c r="G50" s="25">
        <f>+G51</f>
        <v>1700</v>
      </c>
      <c r="H50" s="25">
        <f t="shared" ref="H50:I50" si="13">+H51</f>
        <v>1700</v>
      </c>
      <c r="I50" s="25">
        <f t="shared" si="13"/>
        <v>1700</v>
      </c>
      <c r="L50" s="134"/>
      <c r="M50" s="135" t="s">
        <v>232</v>
      </c>
      <c r="N50" s="136">
        <f>+L47+M48+N48+O42</f>
        <v>1835000</v>
      </c>
      <c r="O50" s="137"/>
    </row>
    <row r="51" spans="1:15" x14ac:dyDescent="0.2">
      <c r="A51" s="54"/>
      <c r="B51" s="54">
        <v>34</v>
      </c>
      <c r="C51" s="52" t="s">
        <v>113</v>
      </c>
      <c r="D51" s="10" t="s">
        <v>135</v>
      </c>
      <c r="E51" s="8">
        <v>1200</v>
      </c>
      <c r="F51" s="8">
        <v>1500</v>
      </c>
      <c r="G51" s="66">
        <v>1700</v>
      </c>
      <c r="H51" s="8">
        <f>+G51</f>
        <v>1700</v>
      </c>
      <c r="I51" s="8">
        <f>+H51</f>
        <v>1700</v>
      </c>
    </row>
    <row r="52" spans="1:15" ht="24.75" customHeight="1" x14ac:dyDescent="0.2">
      <c r="A52" s="63"/>
      <c r="B52" s="63">
        <v>37</v>
      </c>
      <c r="C52" s="63"/>
      <c r="D52" s="64" t="s">
        <v>129</v>
      </c>
      <c r="E52" s="25">
        <f t="shared" ref="E52:F52" si="14">+E53</f>
        <v>14844</v>
      </c>
      <c r="F52" s="25">
        <f t="shared" si="14"/>
        <v>10000</v>
      </c>
      <c r="G52" s="25">
        <f>+G53</f>
        <v>10000</v>
      </c>
      <c r="H52" s="25">
        <f t="shared" ref="H52:I52" si="15">+H53</f>
        <v>10000</v>
      </c>
      <c r="I52" s="25">
        <f t="shared" si="15"/>
        <v>10000</v>
      </c>
    </row>
    <row r="53" spans="1:15" ht="15.75" customHeight="1" x14ac:dyDescent="0.2">
      <c r="A53" s="52"/>
      <c r="B53" s="52">
        <v>37</v>
      </c>
      <c r="C53" s="52" t="s">
        <v>121</v>
      </c>
      <c r="D53" s="13" t="s">
        <v>136</v>
      </c>
      <c r="E53" s="66">
        <v>14844</v>
      </c>
      <c r="F53" s="66">
        <v>10000</v>
      </c>
      <c r="G53" s="66">
        <v>10000</v>
      </c>
      <c r="H53" s="66">
        <f>+G53</f>
        <v>10000</v>
      </c>
      <c r="I53" s="66">
        <f>+H53</f>
        <v>10000</v>
      </c>
      <c r="L53" s="71" t="s">
        <v>242</v>
      </c>
      <c r="M53" s="71">
        <v>105049</v>
      </c>
    </row>
    <row r="54" spans="1:15" ht="15.75" customHeight="1" x14ac:dyDescent="0.2">
      <c r="A54" s="63"/>
      <c r="B54" s="63">
        <v>38</v>
      </c>
      <c r="C54" s="63"/>
      <c r="D54" s="64" t="s">
        <v>127</v>
      </c>
      <c r="E54" s="25">
        <f t="shared" ref="E54:F54" si="16">SUM(E55:E55)</f>
        <v>886</v>
      </c>
      <c r="F54" s="25">
        <f t="shared" si="16"/>
        <v>1000</v>
      </c>
      <c r="G54" s="25">
        <f>SUM(G55:G55)</f>
        <v>900</v>
      </c>
      <c r="H54" s="25">
        <f t="shared" ref="H54:I54" si="17">SUM(H55:H55)</f>
        <v>900</v>
      </c>
      <c r="I54" s="25">
        <f t="shared" si="17"/>
        <v>900</v>
      </c>
      <c r="L54" s="71" t="s">
        <v>243</v>
      </c>
      <c r="M54" s="71">
        <v>-1700</v>
      </c>
    </row>
    <row r="55" spans="1:15" ht="15.75" customHeight="1" x14ac:dyDescent="0.2">
      <c r="A55" s="52"/>
      <c r="B55" s="52">
        <v>38</v>
      </c>
      <c r="C55" s="52" t="s">
        <v>121</v>
      </c>
      <c r="D55" s="60" t="s">
        <v>137</v>
      </c>
      <c r="E55" s="66">
        <v>886</v>
      </c>
      <c r="F55" s="66">
        <v>1000</v>
      </c>
      <c r="G55" s="66">
        <v>900</v>
      </c>
      <c r="H55" s="66">
        <f>+G55</f>
        <v>900</v>
      </c>
      <c r="I55" s="66">
        <f>+H55</f>
        <v>900</v>
      </c>
    </row>
    <row r="56" spans="1:15" ht="25.5" x14ac:dyDescent="0.2">
      <c r="A56" s="12">
        <v>4</v>
      </c>
      <c r="B56" s="12"/>
      <c r="C56" s="12"/>
      <c r="D56" s="20" t="s">
        <v>10</v>
      </c>
      <c r="E56" s="119">
        <f>+E57+E58</f>
        <v>11376</v>
      </c>
      <c r="F56" s="119">
        <f t="shared" ref="F56:I56" si="18">+F57+F58</f>
        <v>31000</v>
      </c>
      <c r="G56" s="148">
        <v>31000</v>
      </c>
      <c r="H56" s="119">
        <f t="shared" si="18"/>
        <v>31000</v>
      </c>
      <c r="I56" s="119">
        <f t="shared" si="18"/>
        <v>31000</v>
      </c>
    </row>
    <row r="57" spans="1:15" ht="25.5" x14ac:dyDescent="0.2">
      <c r="A57" s="63"/>
      <c r="B57" s="63">
        <v>42</v>
      </c>
      <c r="C57" s="63" t="s">
        <v>108</v>
      </c>
      <c r="D57" s="65" t="s">
        <v>125</v>
      </c>
      <c r="E57" s="25">
        <v>11376</v>
      </c>
      <c r="F57" s="25">
        <v>31000</v>
      </c>
      <c r="G57" s="25">
        <v>31000</v>
      </c>
      <c r="H57" s="25">
        <v>31000</v>
      </c>
      <c r="I57" s="25">
        <v>31000</v>
      </c>
    </row>
    <row r="58" spans="1:15" ht="25.5" x14ac:dyDescent="0.2">
      <c r="A58" s="63"/>
      <c r="B58" s="63">
        <v>42</v>
      </c>
      <c r="C58" s="63" t="s">
        <v>111</v>
      </c>
      <c r="D58" s="65" t="s">
        <v>162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</row>
    <row r="60" spans="1:15" ht="18" x14ac:dyDescent="0.2">
      <c r="A60" s="161" t="s">
        <v>250</v>
      </c>
    </row>
  </sheetData>
  <sortState xmlns:xlrd2="http://schemas.microsoft.com/office/spreadsheetml/2017/richdata2" ref="B15:I20">
    <sortCondition ref="B15:B20"/>
  </sortState>
  <mergeCells count="6">
    <mergeCell ref="A1:I1"/>
    <mergeCell ref="A33:I33"/>
    <mergeCell ref="A3:I3"/>
    <mergeCell ref="A5:I5"/>
    <mergeCell ref="A7:I7"/>
    <mergeCell ref="A26:I2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rowBreaks count="1" manualBreakCount="1">
    <brk id="3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8"/>
  <sheetViews>
    <sheetView topLeftCell="A10" zoomScaleNormal="100" workbookViewId="0">
      <selection activeCell="A20" sqref="A20"/>
    </sheetView>
  </sheetViews>
  <sheetFormatPr defaultRowHeight="15" x14ac:dyDescent="0.25"/>
  <cols>
    <col min="1" max="1" width="39" customWidth="1"/>
    <col min="2" max="6" width="20.28515625" customWidth="1"/>
  </cols>
  <sheetData>
    <row r="1" spans="1:10" ht="45" customHeight="1" x14ac:dyDescent="0.25">
      <c r="A1" s="185" t="s">
        <v>178</v>
      </c>
      <c r="B1" s="185"/>
      <c r="C1" s="185"/>
      <c r="D1" s="185"/>
      <c r="E1" s="185"/>
      <c r="F1" s="185"/>
      <c r="G1" s="70"/>
      <c r="H1" s="70"/>
      <c r="I1" s="70"/>
      <c r="J1" s="70"/>
    </row>
    <row r="2" spans="1:10" ht="45" customHeight="1" x14ac:dyDescent="0.25">
      <c r="A2" s="68"/>
      <c r="B2" s="68"/>
      <c r="C2" s="68"/>
      <c r="D2" s="68"/>
      <c r="E2" s="68"/>
      <c r="F2" s="68"/>
      <c r="G2" s="70"/>
      <c r="H2" s="70"/>
    </row>
    <row r="3" spans="1:10" ht="15.75" x14ac:dyDescent="0.25">
      <c r="A3" s="164" t="s">
        <v>13</v>
      </c>
      <c r="B3" s="164"/>
      <c r="C3" s="164"/>
      <c r="D3" s="164"/>
      <c r="E3" s="165"/>
      <c r="F3" s="165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64" t="s">
        <v>4</v>
      </c>
      <c r="B5" s="164"/>
      <c r="C5" s="164"/>
      <c r="D5" s="166"/>
      <c r="E5" s="166"/>
      <c r="F5" s="166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64" t="s">
        <v>11</v>
      </c>
      <c r="B7" s="164"/>
      <c r="C7" s="164"/>
      <c r="D7" s="184"/>
      <c r="E7" s="184"/>
      <c r="F7" s="184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6" t="s">
        <v>44</v>
      </c>
      <c r="B9" s="16" t="s">
        <v>167</v>
      </c>
      <c r="C9" s="16" t="s">
        <v>168</v>
      </c>
      <c r="D9" s="16" t="s">
        <v>169</v>
      </c>
      <c r="E9" s="16" t="s">
        <v>42</v>
      </c>
      <c r="F9" s="16" t="s">
        <v>179</v>
      </c>
    </row>
    <row r="10" spans="1:10" ht="15.75" customHeight="1" x14ac:dyDescent="0.25">
      <c r="A10" s="9" t="s">
        <v>40</v>
      </c>
      <c r="B10" s="56">
        <f t="shared" ref="B10:C10" si="0">+B12+B14+B15</f>
        <v>2130013</v>
      </c>
      <c r="C10" s="56">
        <f t="shared" si="0"/>
        <v>1957719</v>
      </c>
      <c r="D10" s="56">
        <f>+D12+D14+D15</f>
        <v>2045104</v>
      </c>
      <c r="E10" s="56">
        <f t="shared" ref="E10:F10" si="1">+E12+E14+E15</f>
        <v>2045104</v>
      </c>
      <c r="F10" s="56">
        <f t="shared" si="1"/>
        <v>2045104</v>
      </c>
    </row>
    <row r="11" spans="1:10" ht="15.75" customHeight="1" x14ac:dyDescent="0.25">
      <c r="A11" s="9" t="s">
        <v>103</v>
      </c>
      <c r="B11" s="8"/>
      <c r="C11" s="8"/>
      <c r="D11" s="8"/>
      <c r="E11" s="8"/>
      <c r="F11" s="8"/>
    </row>
    <row r="12" spans="1:10" x14ac:dyDescent="0.25">
      <c r="A12" s="14" t="s">
        <v>104</v>
      </c>
      <c r="B12" s="8">
        <v>2066575</v>
      </c>
      <c r="C12" s="8">
        <v>1815719</v>
      </c>
      <c r="D12" s="8">
        <f>2045104-D14-D15</f>
        <v>1883204</v>
      </c>
      <c r="E12" s="8">
        <f>+D12</f>
        <v>1883204</v>
      </c>
      <c r="F12" s="8">
        <f>+E12</f>
        <v>1883204</v>
      </c>
    </row>
    <row r="13" spans="1:10" x14ac:dyDescent="0.25">
      <c r="A13" s="55" t="s">
        <v>20</v>
      </c>
      <c r="B13" s="8"/>
      <c r="C13" s="8"/>
      <c r="D13" s="8"/>
      <c r="E13" s="8"/>
      <c r="F13" s="8"/>
    </row>
    <row r="14" spans="1:10" x14ac:dyDescent="0.25">
      <c r="A14" s="13" t="s">
        <v>106</v>
      </c>
      <c r="B14" s="8">
        <v>44821</v>
      </c>
      <c r="C14" s="8">
        <v>41000</v>
      </c>
      <c r="D14" s="8">
        <v>41000</v>
      </c>
      <c r="E14" s="8">
        <v>41000</v>
      </c>
      <c r="F14" s="8">
        <v>41000</v>
      </c>
    </row>
    <row r="15" spans="1:10" ht="25.5" x14ac:dyDescent="0.25">
      <c r="A15" s="13" t="s">
        <v>105</v>
      </c>
      <c r="B15" s="8">
        <v>18617</v>
      </c>
      <c r="C15" s="8">
        <v>101000</v>
      </c>
      <c r="D15" s="8">
        <v>120900</v>
      </c>
      <c r="E15" s="8">
        <f>+D15</f>
        <v>120900</v>
      </c>
      <c r="F15" s="8">
        <f>+E15</f>
        <v>120900</v>
      </c>
    </row>
    <row r="16" spans="1:10" x14ac:dyDescent="0.25">
      <c r="A16" s="55" t="s">
        <v>20</v>
      </c>
      <c r="B16" s="8"/>
      <c r="C16" s="8"/>
      <c r="D16" s="8"/>
      <c r="E16" s="8"/>
      <c r="F16" s="8"/>
    </row>
    <row r="18" spans="1:1" ht="18" x14ac:dyDescent="0.25">
      <c r="A18" s="161" t="s">
        <v>250</v>
      </c>
    </row>
  </sheetData>
  <mergeCells count="4">
    <mergeCell ref="A3:F3"/>
    <mergeCell ref="A5:F5"/>
    <mergeCell ref="A7:F7"/>
    <mergeCell ref="A1:F1"/>
  </mergeCells>
  <pageMargins left="0.7" right="0.7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F538-AFA9-45C7-A160-5238311E0DD3}">
  <dimension ref="A1:N238"/>
  <sheetViews>
    <sheetView tabSelected="1" topLeftCell="A218" zoomScaleNormal="100" workbookViewId="0">
      <selection activeCell="F242" sqref="F242"/>
    </sheetView>
  </sheetViews>
  <sheetFormatPr defaultRowHeight="12.75" x14ac:dyDescent="0.2"/>
  <cols>
    <col min="1" max="1" width="7.42578125" style="76" bestFit="1" customWidth="1"/>
    <col min="2" max="2" width="8.42578125" style="76" bestFit="1" customWidth="1"/>
    <col min="3" max="3" width="4.7109375" style="76" customWidth="1"/>
    <col min="4" max="4" width="43.7109375" style="76" customWidth="1"/>
    <col min="5" max="6" width="16.42578125" style="76" customWidth="1"/>
    <col min="7" max="7" width="16.42578125" style="117" customWidth="1"/>
    <col min="8" max="9" width="17" style="117" customWidth="1"/>
    <col min="10" max="10" width="9.140625" style="76"/>
    <col min="11" max="11" width="5.7109375" style="76" customWidth="1"/>
    <col min="12" max="12" width="12.140625" style="107" customWidth="1"/>
    <col min="13" max="13" width="11.7109375" style="107" bestFit="1" customWidth="1"/>
    <col min="14" max="14" width="9.140625" style="107"/>
    <col min="15" max="16384" width="9.140625" style="76"/>
  </cols>
  <sheetData>
    <row r="1" spans="1:12" ht="45" customHeight="1" x14ac:dyDescent="0.2">
      <c r="A1" s="164" t="s">
        <v>178</v>
      </c>
      <c r="B1" s="164"/>
      <c r="C1" s="164"/>
      <c r="D1" s="164"/>
      <c r="E1" s="164"/>
      <c r="F1" s="164"/>
      <c r="G1" s="164"/>
      <c r="H1" s="164"/>
      <c r="I1" s="164"/>
      <c r="J1" s="70"/>
    </row>
    <row r="2" spans="1:12" ht="45" customHeight="1" x14ac:dyDescent="0.2">
      <c r="A2" s="77"/>
      <c r="B2" s="77"/>
      <c r="C2" s="77"/>
      <c r="D2" s="77"/>
      <c r="E2" s="77">
        <v>2130013</v>
      </c>
      <c r="F2" s="77">
        <v>1957719.79</v>
      </c>
      <c r="G2" s="77">
        <v>2045104</v>
      </c>
      <c r="H2" s="77">
        <v>2045104</v>
      </c>
      <c r="I2" s="77">
        <v>2045104</v>
      </c>
    </row>
    <row r="3" spans="1:12" ht="18" customHeight="1" x14ac:dyDescent="0.2">
      <c r="A3" s="224" t="s">
        <v>12</v>
      </c>
      <c r="B3" s="225"/>
      <c r="C3" s="225"/>
      <c r="D3" s="225"/>
      <c r="E3" s="225"/>
      <c r="F3" s="225"/>
      <c r="G3" s="225"/>
      <c r="H3" s="225"/>
      <c r="I3" s="225"/>
    </row>
    <row r="4" spans="1:12" x14ac:dyDescent="0.2">
      <c r="A4" s="77"/>
      <c r="B4" s="77"/>
      <c r="C4" s="77"/>
      <c r="D4" s="77"/>
      <c r="E4" s="78">
        <f>+E16+E43+E105</f>
        <v>2130013</v>
      </c>
      <c r="F4" s="78">
        <f>+F16+F43+F105</f>
        <v>1957719.79</v>
      </c>
      <c r="G4" s="78">
        <f>+G16+G43+G105</f>
        <v>2045104</v>
      </c>
      <c r="H4" s="78">
        <f>+H16+H43+H105</f>
        <v>2045104</v>
      </c>
      <c r="I4" s="78">
        <f>+I16+I43+I105</f>
        <v>2045104</v>
      </c>
      <c r="L4" s="116"/>
    </row>
    <row r="5" spans="1:12" ht="30" customHeight="1" x14ac:dyDescent="0.2">
      <c r="A5" s="226" t="s">
        <v>14</v>
      </c>
      <c r="B5" s="227"/>
      <c r="C5" s="228"/>
      <c r="D5" s="79" t="s">
        <v>15</v>
      </c>
      <c r="E5" s="73" t="s">
        <v>167</v>
      </c>
      <c r="F5" s="73" t="s">
        <v>168</v>
      </c>
      <c r="G5" s="73" t="s">
        <v>169</v>
      </c>
      <c r="H5" s="73" t="s">
        <v>170</v>
      </c>
      <c r="I5" s="73" t="s">
        <v>171</v>
      </c>
      <c r="L5" s="116"/>
    </row>
    <row r="6" spans="1:12" x14ac:dyDescent="0.2">
      <c r="A6" s="219">
        <v>1</v>
      </c>
      <c r="B6" s="220"/>
      <c r="C6" s="221">
        <v>1</v>
      </c>
      <c r="D6" s="80">
        <v>2</v>
      </c>
      <c r="E6" s="80">
        <v>3</v>
      </c>
      <c r="F6" s="80">
        <v>4</v>
      </c>
      <c r="G6" s="80">
        <v>5</v>
      </c>
      <c r="H6" s="80">
        <v>6</v>
      </c>
      <c r="I6" s="80">
        <v>7</v>
      </c>
    </row>
    <row r="7" spans="1:12" x14ac:dyDescent="0.2">
      <c r="A7" s="81" t="s">
        <v>149</v>
      </c>
      <c r="B7" s="82"/>
      <c r="C7" s="83"/>
      <c r="D7" s="84"/>
      <c r="E7" s="85"/>
      <c r="F7" s="85"/>
      <c r="G7" s="85"/>
      <c r="H7" s="85"/>
      <c r="I7" s="85"/>
      <c r="L7" s="116"/>
    </row>
    <row r="8" spans="1:12" ht="14.25" customHeight="1" x14ac:dyDescent="0.2">
      <c r="A8" s="216" t="s">
        <v>150</v>
      </c>
      <c r="B8" s="217"/>
      <c r="C8" s="217"/>
      <c r="D8" s="218"/>
      <c r="E8" s="86">
        <f t="shared" ref="E8" si="0">SUM(E9:E13)</f>
        <v>2130013</v>
      </c>
      <c r="F8" s="86">
        <f t="shared" ref="F8" si="1">SUM(F9:F13)</f>
        <v>1957719.05</v>
      </c>
      <c r="G8" s="86">
        <f t="shared" ref="G8:I8" si="2">SUM(G9:G13)</f>
        <v>2045104</v>
      </c>
      <c r="H8" s="86">
        <f t="shared" si="2"/>
        <v>2045104</v>
      </c>
      <c r="I8" s="86">
        <f t="shared" si="2"/>
        <v>2045104</v>
      </c>
      <c r="L8" s="116"/>
    </row>
    <row r="9" spans="1:12" ht="13.5" customHeight="1" x14ac:dyDescent="0.2">
      <c r="A9" s="200">
        <v>1</v>
      </c>
      <c r="B9" s="201"/>
      <c r="C9" s="202"/>
      <c r="D9" s="87" t="s">
        <v>153</v>
      </c>
      <c r="E9" s="85">
        <v>195635</v>
      </c>
      <c r="F9" s="85">
        <v>153005</v>
      </c>
      <c r="G9" s="85">
        <f>+G15+G43</f>
        <v>210104</v>
      </c>
      <c r="H9" s="85">
        <f>+H15+H43</f>
        <v>210104</v>
      </c>
      <c r="I9" s="85">
        <f>+I15+I43</f>
        <v>210104</v>
      </c>
      <c r="L9" s="116"/>
    </row>
    <row r="10" spans="1:12" x14ac:dyDescent="0.2">
      <c r="A10" s="200">
        <v>3</v>
      </c>
      <c r="B10" s="201"/>
      <c r="C10" s="202"/>
      <c r="D10" s="87" t="s">
        <v>119</v>
      </c>
      <c r="E10" s="85">
        <v>41657</v>
      </c>
      <c r="F10" s="85">
        <v>56714.05</v>
      </c>
      <c r="G10" s="85">
        <v>26000</v>
      </c>
      <c r="H10" s="85">
        <f t="shared" ref="H10:I12" si="3">+G10</f>
        <v>26000</v>
      </c>
      <c r="I10" s="85">
        <f t="shared" si="3"/>
        <v>26000</v>
      </c>
      <c r="L10" s="116"/>
    </row>
    <row r="11" spans="1:12" x14ac:dyDescent="0.2">
      <c r="A11" s="200">
        <v>4</v>
      </c>
      <c r="B11" s="201"/>
      <c r="C11" s="202"/>
      <c r="D11" s="87" t="s">
        <v>114</v>
      </c>
      <c r="E11" s="85">
        <v>17731</v>
      </c>
      <c r="F11" s="85">
        <v>23000</v>
      </c>
      <c r="G11" s="85">
        <v>20000</v>
      </c>
      <c r="H11" s="85">
        <f t="shared" si="3"/>
        <v>20000</v>
      </c>
      <c r="I11" s="85">
        <f t="shared" si="3"/>
        <v>20000</v>
      </c>
    </row>
    <row r="12" spans="1:12" x14ac:dyDescent="0.2">
      <c r="A12" s="200">
        <v>5</v>
      </c>
      <c r="B12" s="201"/>
      <c r="C12" s="202"/>
      <c r="D12" s="87" t="s">
        <v>151</v>
      </c>
      <c r="E12" s="85">
        <v>1874990</v>
      </c>
      <c r="F12" s="85">
        <v>1725000</v>
      </c>
      <c r="G12" s="85">
        <f>84400+1704600</f>
        <v>1789000</v>
      </c>
      <c r="H12" s="85">
        <f t="shared" si="3"/>
        <v>1789000</v>
      </c>
      <c r="I12" s="85">
        <f t="shared" si="3"/>
        <v>1789000</v>
      </c>
    </row>
    <row r="13" spans="1:12" x14ac:dyDescent="0.2">
      <c r="A13" s="200">
        <v>6</v>
      </c>
      <c r="B13" s="201"/>
      <c r="C13" s="202"/>
      <c r="D13" s="87" t="s">
        <v>152</v>
      </c>
      <c r="E13" s="85">
        <v>0</v>
      </c>
      <c r="F13" s="85">
        <v>0</v>
      </c>
      <c r="G13" s="85">
        <v>0</v>
      </c>
      <c r="H13" s="85">
        <v>0</v>
      </c>
      <c r="I13" s="85">
        <v>0</v>
      </c>
      <c r="L13" s="116"/>
    </row>
    <row r="14" spans="1:12" x14ac:dyDescent="0.2">
      <c r="A14" s="88"/>
      <c r="B14" s="89"/>
      <c r="C14" s="90"/>
      <c r="D14" s="91" t="s">
        <v>17</v>
      </c>
      <c r="E14" s="92">
        <f>+E16+E105+E43</f>
        <v>2130013</v>
      </c>
      <c r="F14" s="92">
        <f>+F16+F105+F43</f>
        <v>1957719.79</v>
      </c>
      <c r="G14" s="92">
        <f>+G16+G105+G43</f>
        <v>2045104</v>
      </c>
      <c r="H14" s="92">
        <f>+H16+H105+H43</f>
        <v>2045104</v>
      </c>
      <c r="I14" s="92">
        <f>+I16+I105+I43</f>
        <v>2045104</v>
      </c>
    </row>
    <row r="15" spans="1:12" ht="38.25" x14ac:dyDescent="0.2">
      <c r="A15" s="195" t="s">
        <v>71</v>
      </c>
      <c r="B15" s="196"/>
      <c r="C15" s="197"/>
      <c r="D15" s="74" t="s">
        <v>48</v>
      </c>
      <c r="E15" s="86">
        <f>+E16</f>
        <v>107638</v>
      </c>
      <c r="F15" s="86">
        <f t="shared" ref="F15:I15" si="4">+F16</f>
        <v>86174</v>
      </c>
      <c r="G15" s="86">
        <f t="shared" si="4"/>
        <v>105049</v>
      </c>
      <c r="H15" s="86">
        <f t="shared" si="4"/>
        <v>105049</v>
      </c>
      <c r="I15" s="86">
        <f t="shared" si="4"/>
        <v>105049</v>
      </c>
    </row>
    <row r="16" spans="1:12" ht="38.25" x14ac:dyDescent="0.2">
      <c r="A16" s="195" t="s">
        <v>47</v>
      </c>
      <c r="B16" s="196"/>
      <c r="C16" s="197"/>
      <c r="D16" s="74" t="s">
        <v>48</v>
      </c>
      <c r="E16" s="86">
        <f>+E17+E38</f>
        <v>107638</v>
      </c>
      <c r="F16" s="86">
        <f t="shared" ref="F16:I16" si="5">+F17+F38</f>
        <v>86174</v>
      </c>
      <c r="G16" s="86">
        <f t="shared" si="5"/>
        <v>105049</v>
      </c>
      <c r="H16" s="86">
        <f t="shared" si="5"/>
        <v>105049</v>
      </c>
      <c r="I16" s="86">
        <f t="shared" si="5"/>
        <v>105049</v>
      </c>
      <c r="L16" s="116"/>
    </row>
    <row r="17" spans="1:12" ht="14.25" customHeight="1" x14ac:dyDescent="0.2">
      <c r="A17" s="189" t="s">
        <v>49</v>
      </c>
      <c r="B17" s="190"/>
      <c r="C17" s="191"/>
      <c r="D17" s="93" t="s">
        <v>8</v>
      </c>
      <c r="E17" s="94">
        <f t="shared" ref="E17:F17" si="6">+E18</f>
        <v>97236</v>
      </c>
      <c r="F17" s="94">
        <f t="shared" si="6"/>
        <v>75772</v>
      </c>
      <c r="G17" s="94">
        <f>+G18</f>
        <v>93661</v>
      </c>
      <c r="H17" s="94">
        <f t="shared" ref="H17:I17" si="7">+H18</f>
        <v>93661</v>
      </c>
      <c r="I17" s="94">
        <f t="shared" si="7"/>
        <v>93661</v>
      </c>
      <c r="L17" s="116"/>
    </row>
    <row r="18" spans="1:12" x14ac:dyDescent="0.2">
      <c r="A18" s="192" t="s">
        <v>85</v>
      </c>
      <c r="B18" s="193"/>
      <c r="C18" s="194"/>
      <c r="D18" s="95" t="s">
        <v>86</v>
      </c>
      <c r="E18" s="96">
        <f>+E19+E37</f>
        <v>97236</v>
      </c>
      <c r="F18" s="96">
        <f>+F19+F37</f>
        <v>75772</v>
      </c>
      <c r="G18" s="96">
        <f>SUM(G20:G37)</f>
        <v>93661</v>
      </c>
      <c r="H18" s="96">
        <f>SUM(H20:H37)</f>
        <v>93661</v>
      </c>
      <c r="I18" s="96">
        <f>SUM(I20:I37)</f>
        <v>93661</v>
      </c>
      <c r="L18" s="116"/>
    </row>
    <row r="19" spans="1:12" x14ac:dyDescent="0.2">
      <c r="A19" s="200">
        <v>32</v>
      </c>
      <c r="B19" s="201"/>
      <c r="C19" s="202"/>
      <c r="D19" s="87" t="s">
        <v>16</v>
      </c>
      <c r="E19" s="85">
        <f>97236-1200</f>
        <v>96036</v>
      </c>
      <c r="F19" s="85">
        <v>74272</v>
      </c>
      <c r="G19" s="85">
        <v>0</v>
      </c>
      <c r="H19" s="85">
        <f>+G19</f>
        <v>0</v>
      </c>
      <c r="I19" s="85">
        <f>+H19</f>
        <v>0</v>
      </c>
      <c r="L19" s="116"/>
    </row>
    <row r="20" spans="1:12" x14ac:dyDescent="0.2">
      <c r="A20" s="200">
        <v>3211</v>
      </c>
      <c r="B20" s="201"/>
      <c r="C20" s="202"/>
      <c r="D20" s="87" t="s">
        <v>208</v>
      </c>
      <c r="E20" s="85">
        <v>0</v>
      </c>
      <c r="F20" s="85">
        <v>0</v>
      </c>
      <c r="G20" s="85">
        <v>9000</v>
      </c>
      <c r="H20" s="85">
        <f t="shared" ref="H20:I20" si="8">+G20</f>
        <v>9000</v>
      </c>
      <c r="I20" s="85">
        <f t="shared" si="8"/>
        <v>9000</v>
      </c>
      <c r="L20" s="116"/>
    </row>
    <row r="21" spans="1:12" x14ac:dyDescent="0.2">
      <c r="A21" s="200">
        <v>3213</v>
      </c>
      <c r="B21" s="201"/>
      <c r="C21" s="202"/>
      <c r="D21" s="87" t="s">
        <v>234</v>
      </c>
      <c r="E21" s="85">
        <v>0</v>
      </c>
      <c r="F21" s="85">
        <v>0</v>
      </c>
      <c r="G21" s="85">
        <v>1000</v>
      </c>
      <c r="H21" s="85">
        <f t="shared" ref="H21:I21" si="9">+G21</f>
        <v>1000</v>
      </c>
      <c r="I21" s="85">
        <f t="shared" si="9"/>
        <v>1000</v>
      </c>
      <c r="L21" s="116"/>
    </row>
    <row r="22" spans="1:12" x14ac:dyDescent="0.2">
      <c r="A22" s="200">
        <v>3221</v>
      </c>
      <c r="B22" s="201"/>
      <c r="C22" s="202"/>
      <c r="D22" s="87" t="s">
        <v>199</v>
      </c>
      <c r="E22" s="85">
        <v>0</v>
      </c>
      <c r="F22" s="85">
        <v>0</v>
      </c>
      <c r="G22" s="85">
        <v>10061</v>
      </c>
      <c r="H22" s="85">
        <f t="shared" ref="H22:I22" si="10">+G22</f>
        <v>10061</v>
      </c>
      <c r="I22" s="85">
        <f t="shared" si="10"/>
        <v>10061</v>
      </c>
      <c r="L22" s="116"/>
    </row>
    <row r="23" spans="1:12" x14ac:dyDescent="0.2">
      <c r="A23" s="200">
        <v>3223</v>
      </c>
      <c r="B23" s="201"/>
      <c r="C23" s="202"/>
      <c r="D23" s="87" t="s">
        <v>207</v>
      </c>
      <c r="E23" s="85">
        <v>0</v>
      </c>
      <c r="F23" s="85">
        <v>0</v>
      </c>
      <c r="G23" s="85">
        <v>40000</v>
      </c>
      <c r="H23" s="85">
        <f t="shared" ref="H23:I23" si="11">+G23</f>
        <v>40000</v>
      </c>
      <c r="I23" s="85">
        <f t="shared" si="11"/>
        <v>40000</v>
      </c>
      <c r="L23" s="116"/>
    </row>
    <row r="24" spans="1:12" x14ac:dyDescent="0.2">
      <c r="A24" s="200">
        <v>3225</v>
      </c>
      <c r="B24" s="201"/>
      <c r="C24" s="202"/>
      <c r="D24" s="87" t="s">
        <v>197</v>
      </c>
      <c r="E24" s="85">
        <v>0</v>
      </c>
      <c r="F24" s="85">
        <v>0</v>
      </c>
      <c r="G24" s="85">
        <v>500</v>
      </c>
      <c r="H24" s="85">
        <f t="shared" ref="H24:I24" si="12">+G24</f>
        <v>500</v>
      </c>
      <c r="I24" s="85">
        <f t="shared" si="12"/>
        <v>500</v>
      </c>
      <c r="L24" s="116"/>
    </row>
    <row r="25" spans="1:12" x14ac:dyDescent="0.2">
      <c r="A25" s="200">
        <v>3227</v>
      </c>
      <c r="B25" s="201"/>
      <c r="C25" s="202"/>
      <c r="D25" s="87" t="s">
        <v>212</v>
      </c>
      <c r="E25" s="85">
        <v>0</v>
      </c>
      <c r="F25" s="85">
        <v>0</v>
      </c>
      <c r="G25" s="85">
        <v>1500</v>
      </c>
      <c r="H25" s="85">
        <f t="shared" ref="H25:I25" si="13">+G25</f>
        <v>1500</v>
      </c>
      <c r="I25" s="85">
        <f t="shared" si="13"/>
        <v>1500</v>
      </c>
      <c r="L25" s="116"/>
    </row>
    <row r="26" spans="1:12" x14ac:dyDescent="0.2">
      <c r="A26" s="200">
        <v>3231</v>
      </c>
      <c r="B26" s="201"/>
      <c r="C26" s="202"/>
      <c r="D26" s="87" t="s">
        <v>213</v>
      </c>
      <c r="E26" s="85">
        <v>0</v>
      </c>
      <c r="F26" s="85">
        <v>0</v>
      </c>
      <c r="G26" s="85">
        <v>4000</v>
      </c>
      <c r="H26" s="85">
        <f t="shared" ref="H26:I26" si="14">+G26</f>
        <v>4000</v>
      </c>
      <c r="I26" s="85">
        <f t="shared" si="14"/>
        <v>4000</v>
      </c>
      <c r="L26" s="116"/>
    </row>
    <row r="27" spans="1:12" x14ac:dyDescent="0.2">
      <c r="A27" s="200">
        <v>3233</v>
      </c>
      <c r="B27" s="201"/>
      <c r="C27" s="202"/>
      <c r="D27" s="87" t="s">
        <v>233</v>
      </c>
      <c r="E27" s="85">
        <v>0</v>
      </c>
      <c r="F27" s="85">
        <v>0</v>
      </c>
      <c r="G27" s="85">
        <v>100</v>
      </c>
      <c r="H27" s="85">
        <f t="shared" ref="H27:I27" si="15">+G27</f>
        <v>100</v>
      </c>
      <c r="I27" s="85">
        <f t="shared" si="15"/>
        <v>100</v>
      </c>
      <c r="L27" s="116"/>
    </row>
    <row r="28" spans="1:12" x14ac:dyDescent="0.2">
      <c r="A28" s="200">
        <v>3234</v>
      </c>
      <c r="B28" s="201"/>
      <c r="C28" s="202"/>
      <c r="D28" s="87" t="s">
        <v>200</v>
      </c>
      <c r="E28" s="85">
        <v>0</v>
      </c>
      <c r="F28" s="85">
        <v>0</v>
      </c>
      <c r="G28" s="85">
        <v>9000</v>
      </c>
      <c r="H28" s="85">
        <f t="shared" ref="H28:I28" si="16">+G28</f>
        <v>9000</v>
      </c>
      <c r="I28" s="85">
        <f t="shared" si="16"/>
        <v>9000</v>
      </c>
      <c r="L28" s="116"/>
    </row>
    <row r="29" spans="1:12" x14ac:dyDescent="0.2">
      <c r="A29" s="200">
        <v>3235</v>
      </c>
      <c r="B29" s="201"/>
      <c r="C29" s="202"/>
      <c r="D29" s="87" t="s">
        <v>214</v>
      </c>
      <c r="E29" s="85">
        <v>0</v>
      </c>
      <c r="F29" s="85">
        <v>0</v>
      </c>
      <c r="G29" s="85">
        <v>2000</v>
      </c>
      <c r="H29" s="85">
        <f t="shared" ref="H29:I29" si="17">+G29</f>
        <v>2000</v>
      </c>
      <c r="I29" s="85">
        <f t="shared" si="17"/>
        <v>2000</v>
      </c>
      <c r="L29" s="116"/>
    </row>
    <row r="30" spans="1:12" x14ac:dyDescent="0.2">
      <c r="A30" s="200">
        <v>3236</v>
      </c>
      <c r="B30" s="201"/>
      <c r="C30" s="202"/>
      <c r="D30" s="87" t="s">
        <v>215</v>
      </c>
      <c r="E30" s="85">
        <v>0</v>
      </c>
      <c r="F30" s="85">
        <v>0</v>
      </c>
      <c r="G30" s="85">
        <v>5000</v>
      </c>
      <c r="H30" s="85">
        <f t="shared" ref="H30:I30" si="18">+G30</f>
        <v>5000</v>
      </c>
      <c r="I30" s="85">
        <f t="shared" si="18"/>
        <v>5000</v>
      </c>
      <c r="L30" s="116"/>
    </row>
    <row r="31" spans="1:12" x14ac:dyDescent="0.2">
      <c r="A31" s="200">
        <v>3237</v>
      </c>
      <c r="B31" s="201"/>
      <c r="C31" s="202"/>
      <c r="D31" s="87" t="s">
        <v>216</v>
      </c>
      <c r="E31" s="85">
        <v>0</v>
      </c>
      <c r="F31" s="85">
        <v>0</v>
      </c>
      <c r="G31" s="85">
        <v>500</v>
      </c>
      <c r="H31" s="85">
        <f t="shared" ref="H31:I31" si="19">+G31</f>
        <v>500</v>
      </c>
      <c r="I31" s="85">
        <f t="shared" si="19"/>
        <v>500</v>
      </c>
      <c r="L31" s="116"/>
    </row>
    <row r="32" spans="1:12" x14ac:dyDescent="0.2">
      <c r="A32" s="200">
        <v>3238</v>
      </c>
      <c r="B32" s="201"/>
      <c r="C32" s="202"/>
      <c r="D32" s="87" t="s">
        <v>217</v>
      </c>
      <c r="E32" s="85">
        <v>0</v>
      </c>
      <c r="F32" s="85">
        <v>0</v>
      </c>
      <c r="G32" s="85">
        <v>7000</v>
      </c>
      <c r="H32" s="85">
        <f t="shared" ref="H32:I32" si="20">+G32</f>
        <v>7000</v>
      </c>
      <c r="I32" s="85">
        <f t="shared" si="20"/>
        <v>7000</v>
      </c>
      <c r="L32" s="116"/>
    </row>
    <row r="33" spans="1:12" x14ac:dyDescent="0.2">
      <c r="A33" s="200">
        <v>3239</v>
      </c>
      <c r="B33" s="201"/>
      <c r="C33" s="202"/>
      <c r="D33" s="87" t="s">
        <v>218</v>
      </c>
      <c r="E33" s="85">
        <v>0</v>
      </c>
      <c r="F33" s="85">
        <v>0</v>
      </c>
      <c r="G33" s="85">
        <v>100</v>
      </c>
      <c r="H33" s="85">
        <f t="shared" ref="H33:I33" si="21">+G33</f>
        <v>100</v>
      </c>
      <c r="I33" s="85">
        <f t="shared" si="21"/>
        <v>100</v>
      </c>
      <c r="L33" s="116"/>
    </row>
    <row r="34" spans="1:12" x14ac:dyDescent="0.2">
      <c r="A34" s="200">
        <v>3294</v>
      </c>
      <c r="B34" s="201"/>
      <c r="C34" s="202"/>
      <c r="D34" s="87" t="s">
        <v>221</v>
      </c>
      <c r="E34" s="85">
        <v>0</v>
      </c>
      <c r="F34" s="85">
        <v>0</v>
      </c>
      <c r="G34" s="85">
        <v>100</v>
      </c>
      <c r="H34" s="85">
        <f t="shared" ref="H34:I34" si="22">+G34</f>
        <v>100</v>
      </c>
      <c r="I34" s="85">
        <f t="shared" si="22"/>
        <v>100</v>
      </c>
      <c r="L34" s="116"/>
    </row>
    <row r="35" spans="1:12" x14ac:dyDescent="0.2">
      <c r="A35" s="200">
        <v>3295</v>
      </c>
      <c r="B35" s="201"/>
      <c r="C35" s="202"/>
      <c r="D35" s="87" t="s">
        <v>222</v>
      </c>
      <c r="E35" s="85">
        <v>0</v>
      </c>
      <c r="F35" s="85">
        <v>0</v>
      </c>
      <c r="G35" s="85">
        <v>100</v>
      </c>
      <c r="H35" s="85">
        <f t="shared" ref="H35:I35" si="23">+G35</f>
        <v>100</v>
      </c>
      <c r="I35" s="85">
        <f t="shared" si="23"/>
        <v>100</v>
      </c>
      <c r="L35" s="116"/>
    </row>
    <row r="36" spans="1:12" x14ac:dyDescent="0.2">
      <c r="A36" s="200">
        <v>3299</v>
      </c>
      <c r="B36" s="201"/>
      <c r="C36" s="202"/>
      <c r="D36" s="87" t="s">
        <v>223</v>
      </c>
      <c r="E36" s="85">
        <v>0</v>
      </c>
      <c r="F36" s="85">
        <v>0</v>
      </c>
      <c r="G36" s="85">
        <v>2000</v>
      </c>
      <c r="H36" s="85">
        <f t="shared" ref="H36:I36" si="24">+G36</f>
        <v>2000</v>
      </c>
      <c r="I36" s="85">
        <f t="shared" si="24"/>
        <v>2000</v>
      </c>
      <c r="L36" s="116"/>
    </row>
    <row r="37" spans="1:12" x14ac:dyDescent="0.2">
      <c r="A37" s="200">
        <v>3431</v>
      </c>
      <c r="B37" s="201"/>
      <c r="C37" s="202"/>
      <c r="D37" s="87" t="s">
        <v>88</v>
      </c>
      <c r="E37" s="85">
        <v>1200</v>
      </c>
      <c r="F37" s="85">
        <v>1500</v>
      </c>
      <c r="G37" s="85">
        <v>1700</v>
      </c>
      <c r="H37" s="85">
        <f>+G37</f>
        <v>1700</v>
      </c>
      <c r="I37" s="85">
        <f>+H37</f>
        <v>1700</v>
      </c>
      <c r="L37" s="116"/>
    </row>
    <row r="38" spans="1:12" ht="28.5" customHeight="1" x14ac:dyDescent="0.2">
      <c r="A38" s="189" t="s">
        <v>50</v>
      </c>
      <c r="B38" s="198"/>
      <c r="C38" s="199"/>
      <c r="D38" s="93" t="s">
        <v>51</v>
      </c>
      <c r="E38" s="94">
        <f t="shared" ref="E38:F39" si="25">+E39</f>
        <v>10402</v>
      </c>
      <c r="F38" s="94">
        <f t="shared" si="25"/>
        <v>10402</v>
      </c>
      <c r="G38" s="94">
        <f>+G39</f>
        <v>11388</v>
      </c>
      <c r="H38" s="94">
        <f t="shared" ref="H38:I38" si="26">+H39</f>
        <v>11388</v>
      </c>
      <c r="I38" s="94">
        <f t="shared" si="26"/>
        <v>11388</v>
      </c>
    </row>
    <row r="39" spans="1:12" ht="14.25" customHeight="1" x14ac:dyDescent="0.2">
      <c r="A39" s="192" t="s">
        <v>87</v>
      </c>
      <c r="B39" s="193"/>
      <c r="C39" s="194"/>
      <c r="D39" s="95" t="s">
        <v>86</v>
      </c>
      <c r="E39" s="96">
        <f t="shared" si="25"/>
        <v>10402</v>
      </c>
      <c r="F39" s="96">
        <f t="shared" si="25"/>
        <v>10402</v>
      </c>
      <c r="G39" s="96">
        <f>+G40+G41</f>
        <v>11388</v>
      </c>
      <c r="H39" s="96">
        <f t="shared" ref="H39:I39" si="27">+H40+H41</f>
        <v>11388</v>
      </c>
      <c r="I39" s="96">
        <f t="shared" si="27"/>
        <v>11388</v>
      </c>
      <c r="L39" s="116"/>
    </row>
    <row r="40" spans="1:12" ht="14.25" customHeight="1" x14ac:dyDescent="0.2">
      <c r="A40" s="200">
        <v>3224</v>
      </c>
      <c r="B40" s="201"/>
      <c r="C40" s="202"/>
      <c r="D40" s="87" t="s">
        <v>16</v>
      </c>
      <c r="E40" s="85">
        <v>10402</v>
      </c>
      <c r="F40" s="85">
        <v>10402</v>
      </c>
      <c r="G40" s="85">
        <v>4000</v>
      </c>
      <c r="H40" s="85">
        <f>+G40</f>
        <v>4000</v>
      </c>
      <c r="I40" s="85">
        <f>+H40</f>
        <v>4000</v>
      </c>
    </row>
    <row r="41" spans="1:12" ht="14.25" customHeight="1" x14ac:dyDescent="0.2">
      <c r="A41" s="200">
        <v>3232</v>
      </c>
      <c r="B41" s="201"/>
      <c r="C41" s="202"/>
      <c r="D41" s="87" t="s">
        <v>192</v>
      </c>
      <c r="E41" s="85">
        <v>0</v>
      </c>
      <c r="F41" s="85">
        <v>0</v>
      </c>
      <c r="G41" s="85">
        <v>7388</v>
      </c>
      <c r="H41" s="85">
        <f>+G41</f>
        <v>7388</v>
      </c>
      <c r="I41" s="85">
        <f>+H41</f>
        <v>7388</v>
      </c>
    </row>
    <row r="42" spans="1:12" x14ac:dyDescent="0.2">
      <c r="A42" s="195" t="s">
        <v>52</v>
      </c>
      <c r="B42" s="196"/>
      <c r="C42" s="197"/>
      <c r="D42" s="74" t="s">
        <v>53</v>
      </c>
      <c r="E42" s="86"/>
      <c r="F42" s="86"/>
      <c r="G42" s="86"/>
      <c r="H42" s="86"/>
      <c r="I42" s="86"/>
    </row>
    <row r="43" spans="1:12" ht="21.75" customHeight="1" x14ac:dyDescent="0.2">
      <c r="A43" s="195" t="s">
        <v>72</v>
      </c>
      <c r="B43" s="196"/>
      <c r="C43" s="197"/>
      <c r="D43" s="74" t="s">
        <v>54</v>
      </c>
      <c r="E43" s="86">
        <f t="shared" ref="E43:H43" si="28">+E44+E91+E101</f>
        <v>87997</v>
      </c>
      <c r="F43" s="86">
        <f t="shared" si="28"/>
        <v>66831.740000000005</v>
      </c>
      <c r="G43" s="86">
        <f t="shared" si="28"/>
        <v>105055</v>
      </c>
      <c r="H43" s="86">
        <f t="shared" si="28"/>
        <v>105055</v>
      </c>
      <c r="I43" s="86">
        <f t="shared" ref="I43" si="29">+I44+I91+I101</f>
        <v>105055</v>
      </c>
    </row>
    <row r="44" spans="1:12" ht="14.25" customHeight="1" x14ac:dyDescent="0.2">
      <c r="A44" s="195" t="s">
        <v>47</v>
      </c>
      <c r="B44" s="196"/>
      <c r="C44" s="197"/>
      <c r="D44" s="74" t="s">
        <v>55</v>
      </c>
      <c r="E44" s="86">
        <f t="shared" ref="E44:H44" si="30">+E45+E48+E51+E54+E57+E60</f>
        <v>36216</v>
      </c>
      <c r="F44" s="86">
        <f t="shared" si="30"/>
        <v>58031.740000000005</v>
      </c>
      <c r="G44" s="86">
        <f t="shared" si="30"/>
        <v>93555</v>
      </c>
      <c r="H44" s="86">
        <f t="shared" si="30"/>
        <v>93555</v>
      </c>
      <c r="I44" s="86">
        <f t="shared" ref="I44" si="31">+I45+I48+I51+I54+I57+I60</f>
        <v>93555</v>
      </c>
      <c r="K44" s="159"/>
    </row>
    <row r="45" spans="1:12" x14ac:dyDescent="0.2">
      <c r="A45" s="189" t="s">
        <v>64</v>
      </c>
      <c r="B45" s="190"/>
      <c r="C45" s="191"/>
      <c r="D45" s="93" t="s">
        <v>63</v>
      </c>
      <c r="E45" s="94">
        <f t="shared" ref="E45:I46" si="32">+E46</f>
        <v>0</v>
      </c>
      <c r="F45" s="94">
        <f t="shared" si="32"/>
        <v>500</v>
      </c>
      <c r="G45" s="94">
        <f t="shared" si="32"/>
        <v>2000</v>
      </c>
      <c r="H45" s="94">
        <f t="shared" si="32"/>
        <v>2000</v>
      </c>
      <c r="I45" s="94">
        <f t="shared" si="32"/>
        <v>2000</v>
      </c>
      <c r="K45" s="106"/>
    </row>
    <row r="46" spans="1:12" ht="14.25" customHeight="1" x14ac:dyDescent="0.2">
      <c r="A46" s="192" t="s">
        <v>89</v>
      </c>
      <c r="B46" s="193"/>
      <c r="C46" s="194"/>
      <c r="D46" s="95" t="s">
        <v>90</v>
      </c>
      <c r="E46" s="96">
        <f t="shared" si="32"/>
        <v>0</v>
      </c>
      <c r="F46" s="96">
        <f t="shared" si="32"/>
        <v>500</v>
      </c>
      <c r="G46" s="96">
        <f t="shared" si="32"/>
        <v>2000</v>
      </c>
      <c r="H46" s="96">
        <f t="shared" si="32"/>
        <v>2000</v>
      </c>
      <c r="I46" s="96">
        <f t="shared" si="32"/>
        <v>2000</v>
      </c>
      <c r="K46" s="106"/>
    </row>
    <row r="47" spans="1:12" x14ac:dyDescent="0.2">
      <c r="A47" s="186">
        <v>3299</v>
      </c>
      <c r="B47" s="187"/>
      <c r="C47" s="188"/>
      <c r="D47" s="101" t="s">
        <v>206</v>
      </c>
      <c r="E47" s="102">
        <v>0</v>
      </c>
      <c r="F47" s="102">
        <v>500</v>
      </c>
      <c r="G47" s="98">
        <v>2000</v>
      </c>
      <c r="H47" s="102">
        <f>+G47</f>
        <v>2000</v>
      </c>
      <c r="I47" s="102">
        <f>+H47</f>
        <v>2000</v>
      </c>
    </row>
    <row r="48" spans="1:12" x14ac:dyDescent="0.2">
      <c r="A48" s="189" t="s">
        <v>82</v>
      </c>
      <c r="B48" s="198"/>
      <c r="C48" s="199"/>
      <c r="D48" s="123" t="s">
        <v>173</v>
      </c>
      <c r="E48" s="94">
        <f t="shared" ref="E48:I49" si="33">+E49</f>
        <v>248</v>
      </c>
      <c r="F48" s="94">
        <f t="shared" si="33"/>
        <v>0</v>
      </c>
      <c r="G48" s="94">
        <f t="shared" si="33"/>
        <v>1744</v>
      </c>
      <c r="H48" s="94">
        <f t="shared" si="33"/>
        <v>1744</v>
      </c>
      <c r="I48" s="94">
        <f t="shared" si="33"/>
        <v>1744</v>
      </c>
    </row>
    <row r="49" spans="1:12" x14ac:dyDescent="0.2">
      <c r="A49" s="192" t="s">
        <v>174</v>
      </c>
      <c r="B49" s="193"/>
      <c r="C49" s="194"/>
      <c r="D49" s="122" t="s">
        <v>90</v>
      </c>
      <c r="E49" s="96">
        <f t="shared" si="33"/>
        <v>248</v>
      </c>
      <c r="F49" s="96">
        <f t="shared" si="33"/>
        <v>0</v>
      </c>
      <c r="G49" s="96">
        <f t="shared" si="33"/>
        <v>1744</v>
      </c>
      <c r="H49" s="96">
        <f t="shared" si="33"/>
        <v>1744</v>
      </c>
      <c r="I49" s="96">
        <f t="shared" si="33"/>
        <v>1744</v>
      </c>
    </row>
    <row r="50" spans="1:12" x14ac:dyDescent="0.2">
      <c r="A50" s="186">
        <v>3299</v>
      </c>
      <c r="B50" s="187"/>
      <c r="C50" s="188"/>
      <c r="D50" s="101" t="s">
        <v>206</v>
      </c>
      <c r="E50" s="102">
        <v>248</v>
      </c>
      <c r="F50" s="102">
        <v>0</v>
      </c>
      <c r="G50" s="98">
        <v>1744</v>
      </c>
      <c r="H50" s="102">
        <f>+G50</f>
        <v>1744</v>
      </c>
      <c r="I50" s="102">
        <f>+H50</f>
        <v>1744</v>
      </c>
    </row>
    <row r="51" spans="1:12" x14ac:dyDescent="0.2">
      <c r="A51" s="189" t="s">
        <v>56</v>
      </c>
      <c r="B51" s="190"/>
      <c r="C51" s="191"/>
      <c r="D51" s="93" t="s">
        <v>57</v>
      </c>
      <c r="E51" s="94">
        <f t="shared" ref="E51:I52" si="34">+E52</f>
        <v>608</v>
      </c>
      <c r="F51" s="94">
        <f t="shared" si="34"/>
        <v>7000</v>
      </c>
      <c r="G51" s="94">
        <f t="shared" si="34"/>
        <v>0</v>
      </c>
      <c r="H51" s="94">
        <f t="shared" si="34"/>
        <v>0</v>
      </c>
      <c r="I51" s="94">
        <f t="shared" si="34"/>
        <v>0</v>
      </c>
      <c r="L51" s="116"/>
    </row>
    <row r="52" spans="1:12" x14ac:dyDescent="0.2">
      <c r="A52" s="192" t="s">
        <v>89</v>
      </c>
      <c r="B52" s="193"/>
      <c r="C52" s="194"/>
      <c r="D52" s="95" t="s">
        <v>90</v>
      </c>
      <c r="E52" s="96">
        <f t="shared" si="34"/>
        <v>608</v>
      </c>
      <c r="F52" s="96">
        <f t="shared" si="34"/>
        <v>7000</v>
      </c>
      <c r="G52" s="96">
        <f t="shared" si="34"/>
        <v>0</v>
      </c>
      <c r="H52" s="96">
        <f t="shared" si="34"/>
        <v>0</v>
      </c>
      <c r="I52" s="96">
        <f t="shared" si="34"/>
        <v>0</v>
      </c>
      <c r="L52" s="116"/>
    </row>
    <row r="53" spans="1:12" x14ac:dyDescent="0.2">
      <c r="A53" s="186">
        <v>32</v>
      </c>
      <c r="B53" s="187"/>
      <c r="C53" s="188"/>
      <c r="D53" s="99" t="s">
        <v>16</v>
      </c>
      <c r="E53" s="100">
        <v>608</v>
      </c>
      <c r="F53" s="100">
        <v>7000</v>
      </c>
      <c r="G53" s="100">
        <v>0</v>
      </c>
      <c r="H53" s="100">
        <v>0</v>
      </c>
      <c r="I53" s="100">
        <v>0</v>
      </c>
    </row>
    <row r="54" spans="1:12" x14ac:dyDescent="0.2">
      <c r="A54" s="189" t="s">
        <v>58</v>
      </c>
      <c r="B54" s="190"/>
      <c r="C54" s="191"/>
      <c r="D54" s="93" t="s">
        <v>59</v>
      </c>
      <c r="E54" s="94">
        <f t="shared" ref="E54:F55" si="35">+E55</f>
        <v>0</v>
      </c>
      <c r="F54" s="94">
        <f t="shared" si="35"/>
        <v>20000</v>
      </c>
      <c r="G54" s="94">
        <f>+G55</f>
        <v>0</v>
      </c>
      <c r="H54" s="94">
        <f t="shared" ref="H54:I55" si="36">+H55</f>
        <v>0</v>
      </c>
      <c r="I54" s="94">
        <f t="shared" si="36"/>
        <v>0</v>
      </c>
    </row>
    <row r="55" spans="1:12" x14ac:dyDescent="0.2">
      <c r="A55" s="192" t="s">
        <v>89</v>
      </c>
      <c r="B55" s="193"/>
      <c r="C55" s="194"/>
      <c r="D55" s="95" t="s">
        <v>90</v>
      </c>
      <c r="E55" s="96">
        <f t="shared" si="35"/>
        <v>0</v>
      </c>
      <c r="F55" s="96">
        <f t="shared" si="35"/>
        <v>20000</v>
      </c>
      <c r="G55" s="96">
        <f>+G56</f>
        <v>0</v>
      </c>
      <c r="H55" s="96">
        <f t="shared" si="36"/>
        <v>0</v>
      </c>
      <c r="I55" s="96">
        <f t="shared" si="36"/>
        <v>0</v>
      </c>
    </row>
    <row r="56" spans="1:12" x14ac:dyDescent="0.2">
      <c r="A56" s="186">
        <v>32</v>
      </c>
      <c r="B56" s="187"/>
      <c r="C56" s="188"/>
      <c r="D56" s="99" t="s">
        <v>16</v>
      </c>
      <c r="E56" s="100">
        <v>0</v>
      </c>
      <c r="F56" s="100">
        <v>20000</v>
      </c>
      <c r="G56" s="100">
        <v>0</v>
      </c>
      <c r="H56" s="100">
        <v>0</v>
      </c>
      <c r="I56" s="100">
        <v>0</v>
      </c>
    </row>
    <row r="57" spans="1:12" x14ac:dyDescent="0.2">
      <c r="A57" s="189" t="s">
        <v>61</v>
      </c>
      <c r="B57" s="190"/>
      <c r="C57" s="191"/>
      <c r="D57" s="93" t="s">
        <v>62</v>
      </c>
      <c r="E57" s="94">
        <f t="shared" ref="E57:F58" si="37">+E58</f>
        <v>531</v>
      </c>
      <c r="F57" s="94">
        <f t="shared" si="37"/>
        <v>531</v>
      </c>
      <c r="G57" s="94">
        <f>+G58</f>
        <v>531</v>
      </c>
      <c r="H57" s="94">
        <f t="shared" ref="H57:I58" si="38">+H58</f>
        <v>531</v>
      </c>
      <c r="I57" s="94">
        <f t="shared" si="38"/>
        <v>531</v>
      </c>
    </row>
    <row r="58" spans="1:12" ht="14.25" customHeight="1" x14ac:dyDescent="0.2">
      <c r="A58" s="192" t="s">
        <v>89</v>
      </c>
      <c r="B58" s="193"/>
      <c r="C58" s="194"/>
      <c r="D58" s="95" t="s">
        <v>90</v>
      </c>
      <c r="E58" s="96">
        <f t="shared" si="37"/>
        <v>531</v>
      </c>
      <c r="F58" s="96">
        <f t="shared" si="37"/>
        <v>531</v>
      </c>
      <c r="G58" s="96">
        <f>+G59</f>
        <v>531</v>
      </c>
      <c r="H58" s="96">
        <f t="shared" si="38"/>
        <v>531</v>
      </c>
      <c r="I58" s="96">
        <f t="shared" si="38"/>
        <v>531</v>
      </c>
    </row>
    <row r="59" spans="1:12" x14ac:dyDescent="0.2">
      <c r="A59" s="186">
        <v>32</v>
      </c>
      <c r="B59" s="187"/>
      <c r="C59" s="188"/>
      <c r="D59" s="101" t="s">
        <v>16</v>
      </c>
      <c r="E59" s="102">
        <v>531</v>
      </c>
      <c r="F59" s="102">
        <v>531</v>
      </c>
      <c r="G59" s="98">
        <v>531</v>
      </c>
      <c r="H59" s="102">
        <v>531</v>
      </c>
      <c r="I59" s="102">
        <v>531</v>
      </c>
    </row>
    <row r="60" spans="1:12" x14ac:dyDescent="0.2">
      <c r="A60" s="189" t="s">
        <v>60</v>
      </c>
      <c r="B60" s="190"/>
      <c r="C60" s="191"/>
      <c r="D60" s="93" t="s">
        <v>68</v>
      </c>
      <c r="E60" s="94">
        <f>+E61+E71</f>
        <v>34829</v>
      </c>
      <c r="F60" s="94">
        <f>+F61+F71</f>
        <v>30000.74</v>
      </c>
      <c r="G60" s="94">
        <f>+G61+G71+G81</f>
        <v>89280</v>
      </c>
      <c r="H60" s="94">
        <f t="shared" ref="H60:I60" si="39">+H61+H71+H81</f>
        <v>89280</v>
      </c>
      <c r="I60" s="94">
        <f t="shared" si="39"/>
        <v>89280</v>
      </c>
      <c r="L60" s="116"/>
    </row>
    <row r="61" spans="1:12" x14ac:dyDescent="0.2">
      <c r="A61" s="192" t="s">
        <v>89</v>
      </c>
      <c r="B61" s="193"/>
      <c r="C61" s="194"/>
      <c r="D61" s="95" t="s">
        <v>146</v>
      </c>
      <c r="E61" s="96">
        <f>+E62+E70</f>
        <v>34829</v>
      </c>
      <c r="F61" s="96">
        <f>+F62+F70</f>
        <v>7800</v>
      </c>
      <c r="G61" s="96">
        <f>SUM(G62:G70)</f>
        <v>23200</v>
      </c>
      <c r="H61" s="96">
        <f t="shared" ref="H61:I61" si="40">SUM(H62:H70)</f>
        <v>23200</v>
      </c>
      <c r="I61" s="96">
        <f t="shared" si="40"/>
        <v>23200</v>
      </c>
      <c r="L61" s="116"/>
    </row>
    <row r="62" spans="1:12" x14ac:dyDescent="0.2">
      <c r="A62" s="186">
        <v>31</v>
      </c>
      <c r="B62" s="187"/>
      <c r="C62" s="188"/>
      <c r="D62" s="99" t="s">
        <v>9</v>
      </c>
      <c r="E62" s="100">
        <f>34829-975</f>
        <v>33854</v>
      </c>
      <c r="F62" s="100">
        <v>7644</v>
      </c>
      <c r="G62" s="100">
        <v>0</v>
      </c>
      <c r="H62" s="100">
        <f>+G62</f>
        <v>0</v>
      </c>
      <c r="I62" s="100">
        <f>+H62</f>
        <v>0</v>
      </c>
      <c r="L62" s="116"/>
    </row>
    <row r="63" spans="1:12" x14ac:dyDescent="0.2">
      <c r="A63" s="186">
        <v>3111</v>
      </c>
      <c r="B63" s="187"/>
      <c r="C63" s="188"/>
      <c r="D63" s="99" t="s">
        <v>235</v>
      </c>
      <c r="E63" s="100">
        <v>0</v>
      </c>
      <c r="F63" s="100">
        <v>0</v>
      </c>
      <c r="G63" s="100">
        <v>17940</v>
      </c>
      <c r="H63" s="100">
        <f t="shared" ref="H63:I63" si="41">+G63</f>
        <v>17940</v>
      </c>
      <c r="I63" s="100">
        <f t="shared" si="41"/>
        <v>17940</v>
      </c>
      <c r="L63" s="116"/>
    </row>
    <row r="64" spans="1:12" x14ac:dyDescent="0.2">
      <c r="A64" s="186">
        <v>3121</v>
      </c>
      <c r="B64" s="187"/>
      <c r="C64" s="188"/>
      <c r="D64" s="99" t="s">
        <v>185</v>
      </c>
      <c r="E64" s="100">
        <v>0</v>
      </c>
      <c r="F64" s="100">
        <v>0</v>
      </c>
      <c r="G64" s="100">
        <v>1170</v>
      </c>
      <c r="H64" s="100">
        <f t="shared" ref="H64:I64" si="42">+G64</f>
        <v>1170</v>
      </c>
      <c r="I64" s="100">
        <f t="shared" si="42"/>
        <v>1170</v>
      </c>
      <c r="L64" s="116"/>
    </row>
    <row r="65" spans="1:12" x14ac:dyDescent="0.2">
      <c r="A65" s="186">
        <v>3132</v>
      </c>
      <c r="B65" s="187"/>
      <c r="C65" s="188"/>
      <c r="D65" s="99" t="s">
        <v>182</v>
      </c>
      <c r="E65" s="100">
        <v>0</v>
      </c>
      <c r="F65" s="100">
        <v>0</v>
      </c>
      <c r="G65" s="100">
        <v>2970</v>
      </c>
      <c r="H65" s="100">
        <f t="shared" ref="H65:I65" si="43">+G65</f>
        <v>2970</v>
      </c>
      <c r="I65" s="100">
        <f t="shared" si="43"/>
        <v>2970</v>
      </c>
      <c r="L65" s="116"/>
    </row>
    <row r="66" spans="1:12" x14ac:dyDescent="0.2">
      <c r="A66" s="186">
        <v>3131</v>
      </c>
      <c r="B66" s="187"/>
      <c r="C66" s="188"/>
      <c r="D66" s="99" t="s">
        <v>181</v>
      </c>
      <c r="E66" s="100">
        <v>0</v>
      </c>
      <c r="F66" s="100">
        <v>0</v>
      </c>
      <c r="G66" s="100">
        <v>0</v>
      </c>
      <c r="H66" s="100">
        <f t="shared" ref="H66:I66" si="44">+G66</f>
        <v>0</v>
      </c>
      <c r="I66" s="100">
        <f t="shared" si="44"/>
        <v>0</v>
      </c>
    </row>
    <row r="67" spans="1:12" x14ac:dyDescent="0.2">
      <c r="A67" s="186">
        <v>3212</v>
      </c>
      <c r="B67" s="187"/>
      <c r="C67" s="188"/>
      <c r="D67" s="99" t="s">
        <v>209</v>
      </c>
      <c r="E67" s="100">
        <v>0</v>
      </c>
      <c r="F67" s="100">
        <v>0</v>
      </c>
      <c r="G67" s="100">
        <v>780</v>
      </c>
      <c r="H67" s="100">
        <f t="shared" ref="H67:I67" si="45">+G67</f>
        <v>780</v>
      </c>
      <c r="I67" s="100">
        <f t="shared" si="45"/>
        <v>780</v>
      </c>
    </row>
    <row r="68" spans="1:12" x14ac:dyDescent="0.2">
      <c r="A68" s="186">
        <v>3213</v>
      </c>
      <c r="B68" s="187"/>
      <c r="C68" s="188"/>
      <c r="D68" s="99" t="s">
        <v>234</v>
      </c>
      <c r="E68" s="100">
        <v>0</v>
      </c>
      <c r="F68" s="100">
        <v>0</v>
      </c>
      <c r="G68" s="100">
        <v>130</v>
      </c>
      <c r="H68" s="100">
        <f t="shared" ref="H68:I68" si="46">+G68</f>
        <v>130</v>
      </c>
      <c r="I68" s="100">
        <f t="shared" si="46"/>
        <v>130</v>
      </c>
    </row>
    <row r="69" spans="1:12" x14ac:dyDescent="0.2">
      <c r="A69" s="186">
        <v>3236</v>
      </c>
      <c r="B69" s="187"/>
      <c r="C69" s="188"/>
      <c r="D69" s="99" t="s">
        <v>249</v>
      </c>
      <c r="E69" s="100">
        <v>0</v>
      </c>
      <c r="F69" s="100">
        <v>0</v>
      </c>
      <c r="G69" s="100">
        <v>130</v>
      </c>
      <c r="H69" s="100">
        <f t="shared" ref="H69:I69" si="47">+G69</f>
        <v>130</v>
      </c>
      <c r="I69" s="100">
        <f t="shared" si="47"/>
        <v>130</v>
      </c>
    </row>
    <row r="70" spans="1:12" x14ac:dyDescent="0.2">
      <c r="A70" s="186">
        <v>3211</v>
      </c>
      <c r="B70" s="187"/>
      <c r="C70" s="188"/>
      <c r="D70" s="99" t="s">
        <v>248</v>
      </c>
      <c r="E70" s="100">
        <v>975</v>
      </c>
      <c r="F70" s="100">
        <v>156</v>
      </c>
      <c r="G70" s="100">
        <v>80</v>
      </c>
      <c r="H70" s="100">
        <f t="shared" ref="H70:I70" si="48">+G70</f>
        <v>80</v>
      </c>
      <c r="I70" s="100">
        <f t="shared" si="48"/>
        <v>80</v>
      </c>
    </row>
    <row r="71" spans="1:12" ht="14.25" customHeight="1" x14ac:dyDescent="0.2">
      <c r="A71" s="192" t="s">
        <v>147</v>
      </c>
      <c r="B71" s="193"/>
      <c r="C71" s="194"/>
      <c r="D71" s="95" t="s">
        <v>148</v>
      </c>
      <c r="E71" s="96">
        <f t="shared" ref="E71:F71" si="49">+E72+E78</f>
        <v>0</v>
      </c>
      <c r="F71" s="96">
        <f t="shared" si="49"/>
        <v>22200.74</v>
      </c>
      <c r="G71" s="96">
        <f>SUM(G72:G80)</f>
        <v>56150</v>
      </c>
      <c r="H71" s="96">
        <f t="shared" ref="H71:I71" si="50">SUM(H72:H80)</f>
        <v>56150</v>
      </c>
      <c r="I71" s="96">
        <f t="shared" si="50"/>
        <v>56150</v>
      </c>
    </row>
    <row r="72" spans="1:12" x14ac:dyDescent="0.2">
      <c r="A72" s="186">
        <v>31</v>
      </c>
      <c r="B72" s="187"/>
      <c r="C72" s="188"/>
      <c r="D72" s="99" t="s">
        <v>9</v>
      </c>
      <c r="E72" s="100">
        <v>0</v>
      </c>
      <c r="F72" s="100">
        <v>21756</v>
      </c>
      <c r="G72" s="100">
        <v>0</v>
      </c>
      <c r="H72" s="100">
        <f>+G72</f>
        <v>0</v>
      </c>
      <c r="I72" s="100">
        <f>+H72</f>
        <v>0</v>
      </c>
    </row>
    <row r="73" spans="1:12" x14ac:dyDescent="0.2">
      <c r="A73" s="186">
        <v>3111</v>
      </c>
      <c r="B73" s="187"/>
      <c r="C73" s="188"/>
      <c r="D73" s="99" t="s">
        <v>235</v>
      </c>
      <c r="E73" s="100">
        <v>0</v>
      </c>
      <c r="F73" s="100">
        <v>0</v>
      </c>
      <c r="G73" s="100">
        <v>43410</v>
      </c>
      <c r="H73" s="100">
        <f>+G73</f>
        <v>43410</v>
      </c>
      <c r="I73" s="100">
        <f>+H73</f>
        <v>43410</v>
      </c>
    </row>
    <row r="74" spans="1:12" x14ac:dyDescent="0.2">
      <c r="A74" s="186">
        <v>3121</v>
      </c>
      <c r="B74" s="187"/>
      <c r="C74" s="188"/>
      <c r="D74" s="99" t="s">
        <v>185</v>
      </c>
      <c r="E74" s="100">
        <v>0</v>
      </c>
      <c r="F74" s="100">
        <v>0</v>
      </c>
      <c r="G74" s="100">
        <v>2840</v>
      </c>
      <c r="H74" s="100">
        <f t="shared" ref="H74:I74" si="51">+G74</f>
        <v>2840</v>
      </c>
      <c r="I74" s="100">
        <f t="shared" si="51"/>
        <v>2840</v>
      </c>
    </row>
    <row r="75" spans="1:12" x14ac:dyDescent="0.2">
      <c r="A75" s="186">
        <v>3132</v>
      </c>
      <c r="B75" s="187"/>
      <c r="C75" s="188"/>
      <c r="D75" s="99" t="s">
        <v>182</v>
      </c>
      <c r="E75" s="100">
        <v>0</v>
      </c>
      <c r="F75" s="100">
        <v>0</v>
      </c>
      <c r="G75" s="100">
        <v>7180</v>
      </c>
      <c r="H75" s="100">
        <f t="shared" ref="H75:I75" si="52">+G75</f>
        <v>7180</v>
      </c>
      <c r="I75" s="100">
        <f t="shared" si="52"/>
        <v>7180</v>
      </c>
    </row>
    <row r="76" spans="1:12" x14ac:dyDescent="0.2">
      <c r="A76" s="186">
        <v>3131</v>
      </c>
      <c r="B76" s="187"/>
      <c r="C76" s="188"/>
      <c r="D76" s="99" t="s">
        <v>181</v>
      </c>
      <c r="E76" s="100">
        <v>0</v>
      </c>
      <c r="F76" s="100">
        <v>0</v>
      </c>
      <c r="G76" s="100">
        <v>0</v>
      </c>
      <c r="H76" s="100">
        <f t="shared" ref="H76:I76" si="53">+G76</f>
        <v>0</v>
      </c>
      <c r="I76" s="100">
        <f t="shared" si="53"/>
        <v>0</v>
      </c>
    </row>
    <row r="77" spans="1:12" x14ac:dyDescent="0.2">
      <c r="A77" s="186">
        <v>3212</v>
      </c>
      <c r="B77" s="187"/>
      <c r="C77" s="188"/>
      <c r="D77" s="99" t="s">
        <v>209</v>
      </c>
      <c r="E77" s="100">
        <v>0</v>
      </c>
      <c r="F77" s="100">
        <v>0</v>
      </c>
      <c r="G77" s="100">
        <v>1890</v>
      </c>
      <c r="H77" s="100">
        <f t="shared" ref="H77:I77" si="54">+G77</f>
        <v>1890</v>
      </c>
      <c r="I77" s="100">
        <f t="shared" si="54"/>
        <v>1890</v>
      </c>
    </row>
    <row r="78" spans="1:12" x14ac:dyDescent="0.2">
      <c r="A78" s="186">
        <v>3213</v>
      </c>
      <c r="B78" s="187"/>
      <c r="C78" s="188"/>
      <c r="D78" s="99" t="s">
        <v>234</v>
      </c>
      <c r="E78" s="102">
        <v>0</v>
      </c>
      <c r="F78" s="102">
        <f>601*74%</f>
        <v>444.74</v>
      </c>
      <c r="G78" s="102">
        <v>320</v>
      </c>
      <c r="H78" s="100">
        <f t="shared" ref="H78:I78" si="55">+G78</f>
        <v>320</v>
      </c>
      <c r="I78" s="100">
        <f t="shared" si="55"/>
        <v>320</v>
      </c>
    </row>
    <row r="79" spans="1:12" x14ac:dyDescent="0.2">
      <c r="A79" s="186">
        <v>3236</v>
      </c>
      <c r="B79" s="187"/>
      <c r="C79" s="188"/>
      <c r="D79" s="99" t="s">
        <v>249</v>
      </c>
      <c r="E79" s="102">
        <v>0</v>
      </c>
      <c r="F79" s="102">
        <v>0</v>
      </c>
      <c r="G79" s="102">
        <v>320</v>
      </c>
      <c r="H79" s="100">
        <f t="shared" ref="H79:I79" si="56">+G79</f>
        <v>320</v>
      </c>
      <c r="I79" s="100">
        <f t="shared" si="56"/>
        <v>320</v>
      </c>
    </row>
    <row r="80" spans="1:12" x14ac:dyDescent="0.2">
      <c r="A80" s="186">
        <v>3211</v>
      </c>
      <c r="B80" s="187"/>
      <c r="C80" s="188"/>
      <c r="D80" s="99" t="s">
        <v>248</v>
      </c>
      <c r="E80" s="102">
        <v>0</v>
      </c>
      <c r="F80" s="102">
        <v>0</v>
      </c>
      <c r="G80" s="102">
        <v>190</v>
      </c>
      <c r="H80" s="100">
        <f t="shared" ref="H80:I80" si="57">+G80</f>
        <v>190</v>
      </c>
      <c r="I80" s="100">
        <f t="shared" si="57"/>
        <v>190</v>
      </c>
    </row>
    <row r="81" spans="1:9" x14ac:dyDescent="0.2">
      <c r="A81" s="192" t="s">
        <v>89</v>
      </c>
      <c r="B81" s="193"/>
      <c r="C81" s="194"/>
      <c r="D81" s="156" t="s">
        <v>247</v>
      </c>
      <c r="E81" s="96">
        <f t="shared" ref="E81:F81" si="58">+E82+E90</f>
        <v>0</v>
      </c>
      <c r="F81" s="96">
        <f t="shared" si="58"/>
        <v>0</v>
      </c>
      <c r="G81" s="96">
        <f>SUM(G82:G90)</f>
        <v>9930</v>
      </c>
      <c r="H81" s="96">
        <f t="shared" ref="H81:I81" si="59">SUM(H82:H90)</f>
        <v>9930</v>
      </c>
      <c r="I81" s="96">
        <f t="shared" si="59"/>
        <v>9930</v>
      </c>
    </row>
    <row r="82" spans="1:9" x14ac:dyDescent="0.2">
      <c r="A82" s="186">
        <v>31</v>
      </c>
      <c r="B82" s="187"/>
      <c r="C82" s="188"/>
      <c r="D82" s="99" t="s">
        <v>9</v>
      </c>
      <c r="E82" s="100">
        <v>0</v>
      </c>
      <c r="F82" s="100">
        <v>0</v>
      </c>
      <c r="G82" s="100">
        <v>0</v>
      </c>
      <c r="H82" s="100">
        <f>+G82</f>
        <v>0</v>
      </c>
      <c r="I82" s="100">
        <f>+H82</f>
        <v>0</v>
      </c>
    </row>
    <row r="83" spans="1:9" x14ac:dyDescent="0.2">
      <c r="A83" s="186">
        <v>3111</v>
      </c>
      <c r="B83" s="187"/>
      <c r="C83" s="188"/>
      <c r="D83" s="99" t="s">
        <v>235</v>
      </c>
      <c r="E83" s="100">
        <v>0</v>
      </c>
      <c r="F83" s="100">
        <v>0</v>
      </c>
      <c r="G83" s="100">
        <v>7660</v>
      </c>
      <c r="H83" s="100">
        <f t="shared" ref="H83:I83" si="60">+G83</f>
        <v>7660</v>
      </c>
      <c r="I83" s="100">
        <f t="shared" si="60"/>
        <v>7660</v>
      </c>
    </row>
    <row r="84" spans="1:9" x14ac:dyDescent="0.2">
      <c r="A84" s="186">
        <v>3121</v>
      </c>
      <c r="B84" s="187"/>
      <c r="C84" s="188"/>
      <c r="D84" s="99" t="s">
        <v>185</v>
      </c>
      <c r="E84" s="100">
        <v>0</v>
      </c>
      <c r="F84" s="100">
        <v>0</v>
      </c>
      <c r="G84" s="100">
        <v>500</v>
      </c>
      <c r="H84" s="100">
        <f t="shared" ref="H84:I84" si="61">+G84</f>
        <v>500</v>
      </c>
      <c r="I84" s="100">
        <f t="shared" si="61"/>
        <v>500</v>
      </c>
    </row>
    <row r="85" spans="1:9" x14ac:dyDescent="0.2">
      <c r="A85" s="186">
        <v>3132</v>
      </c>
      <c r="B85" s="187"/>
      <c r="C85" s="188"/>
      <c r="D85" s="99" t="s">
        <v>182</v>
      </c>
      <c r="E85" s="100">
        <v>0</v>
      </c>
      <c r="F85" s="100">
        <v>0</v>
      </c>
      <c r="G85" s="100">
        <v>1270</v>
      </c>
      <c r="H85" s="100">
        <f t="shared" ref="H85:I85" si="62">+G85</f>
        <v>1270</v>
      </c>
      <c r="I85" s="100">
        <f t="shared" si="62"/>
        <v>1270</v>
      </c>
    </row>
    <row r="86" spans="1:9" x14ac:dyDescent="0.2">
      <c r="A86" s="186">
        <v>3131</v>
      </c>
      <c r="B86" s="187"/>
      <c r="C86" s="188"/>
      <c r="D86" s="99" t="s">
        <v>181</v>
      </c>
      <c r="E86" s="100">
        <v>0</v>
      </c>
      <c r="F86" s="100">
        <v>0</v>
      </c>
      <c r="G86" s="100">
        <v>0</v>
      </c>
      <c r="H86" s="100">
        <f t="shared" ref="H86:I86" si="63">+G86</f>
        <v>0</v>
      </c>
      <c r="I86" s="100">
        <f t="shared" si="63"/>
        <v>0</v>
      </c>
    </row>
    <row r="87" spans="1:9" x14ac:dyDescent="0.2">
      <c r="A87" s="186">
        <v>3212</v>
      </c>
      <c r="B87" s="187"/>
      <c r="C87" s="188"/>
      <c r="D87" s="99" t="s">
        <v>209</v>
      </c>
      <c r="E87" s="100">
        <v>0</v>
      </c>
      <c r="F87" s="100">
        <v>0</v>
      </c>
      <c r="G87" s="100">
        <v>340</v>
      </c>
      <c r="H87" s="100">
        <f t="shared" ref="H87:I87" si="64">+G87</f>
        <v>340</v>
      </c>
      <c r="I87" s="100">
        <f t="shared" si="64"/>
        <v>340</v>
      </c>
    </row>
    <row r="88" spans="1:9" x14ac:dyDescent="0.2">
      <c r="A88" s="186">
        <v>3213</v>
      </c>
      <c r="B88" s="187"/>
      <c r="C88" s="188"/>
      <c r="D88" s="99" t="s">
        <v>234</v>
      </c>
      <c r="E88" s="100">
        <v>0</v>
      </c>
      <c r="F88" s="100">
        <v>0</v>
      </c>
      <c r="G88" s="100">
        <v>60</v>
      </c>
      <c r="H88" s="100">
        <f t="shared" ref="H88:I88" si="65">+G88</f>
        <v>60</v>
      </c>
      <c r="I88" s="100">
        <f t="shared" si="65"/>
        <v>60</v>
      </c>
    </row>
    <row r="89" spans="1:9" x14ac:dyDescent="0.2">
      <c r="A89" s="186">
        <v>3236</v>
      </c>
      <c r="B89" s="187"/>
      <c r="C89" s="188"/>
      <c r="D89" s="99" t="s">
        <v>249</v>
      </c>
      <c r="E89" s="100">
        <v>0</v>
      </c>
      <c r="F89" s="100">
        <v>0</v>
      </c>
      <c r="G89" s="100">
        <v>60</v>
      </c>
      <c r="H89" s="100">
        <f t="shared" ref="H89:I89" si="66">+G89</f>
        <v>60</v>
      </c>
      <c r="I89" s="100">
        <f t="shared" si="66"/>
        <v>60</v>
      </c>
    </row>
    <row r="90" spans="1:9" x14ac:dyDescent="0.2">
      <c r="A90" s="186">
        <v>3211</v>
      </c>
      <c r="B90" s="187"/>
      <c r="C90" s="188"/>
      <c r="D90" s="99" t="s">
        <v>248</v>
      </c>
      <c r="E90" s="102">
        <v>0</v>
      </c>
      <c r="F90" s="102">
        <v>0</v>
      </c>
      <c r="G90" s="102">
        <v>40</v>
      </c>
      <c r="H90" s="100">
        <f t="shared" ref="H90:I90" si="67">+G90</f>
        <v>40</v>
      </c>
      <c r="I90" s="100">
        <f t="shared" si="67"/>
        <v>40</v>
      </c>
    </row>
    <row r="91" spans="1:9" ht="14.25" customHeight="1" x14ac:dyDescent="0.2">
      <c r="A91" s="195" t="s">
        <v>157</v>
      </c>
      <c r="B91" s="196"/>
      <c r="C91" s="197"/>
      <c r="D91" s="74" t="s">
        <v>246</v>
      </c>
      <c r="E91" s="86">
        <f>+E92+E95+E98</f>
        <v>40525</v>
      </c>
      <c r="F91" s="86">
        <f t="shared" ref="F91:I91" si="68">+F92+F95+F98</f>
        <v>0</v>
      </c>
      <c r="G91" s="86">
        <f t="shared" si="68"/>
        <v>8500</v>
      </c>
      <c r="H91" s="86">
        <f t="shared" si="68"/>
        <v>8500</v>
      </c>
      <c r="I91" s="86">
        <f t="shared" si="68"/>
        <v>8500</v>
      </c>
    </row>
    <row r="92" spans="1:9" ht="15" customHeight="1" x14ac:dyDescent="0.2">
      <c r="A92" s="189" t="s">
        <v>159</v>
      </c>
      <c r="B92" s="190"/>
      <c r="C92" s="191"/>
      <c r="D92" s="93" t="s">
        <v>160</v>
      </c>
      <c r="E92" s="94">
        <f t="shared" ref="E92:E99" si="69">+E93</f>
        <v>39625</v>
      </c>
      <c r="F92" s="94">
        <f t="shared" ref="F92:F99" si="70">+F93</f>
        <v>0</v>
      </c>
      <c r="G92" s="94">
        <f>+G93</f>
        <v>5000</v>
      </c>
      <c r="H92" s="94">
        <f t="shared" ref="H92:H99" si="71">+H93</f>
        <v>5000</v>
      </c>
      <c r="I92" s="94">
        <f t="shared" ref="I92:I99" si="72">+I93</f>
        <v>5000</v>
      </c>
    </row>
    <row r="93" spans="1:9" x14ac:dyDescent="0.2">
      <c r="A93" s="192" t="s">
        <v>89</v>
      </c>
      <c r="B93" s="193"/>
      <c r="C93" s="194"/>
      <c r="D93" s="95" t="s">
        <v>90</v>
      </c>
      <c r="E93" s="96">
        <f t="shared" si="69"/>
        <v>39625</v>
      </c>
      <c r="F93" s="96">
        <f t="shared" si="70"/>
        <v>0</v>
      </c>
      <c r="G93" s="96">
        <f>+G94</f>
        <v>5000</v>
      </c>
      <c r="H93" s="96">
        <f t="shared" si="71"/>
        <v>5000</v>
      </c>
      <c r="I93" s="96">
        <f t="shared" si="72"/>
        <v>5000</v>
      </c>
    </row>
    <row r="94" spans="1:9" ht="14.25" customHeight="1" x14ac:dyDescent="0.2">
      <c r="A94" s="186">
        <v>45</v>
      </c>
      <c r="B94" s="187"/>
      <c r="C94" s="188"/>
      <c r="D94" s="101" t="s">
        <v>160</v>
      </c>
      <c r="E94" s="102">
        <f>+E217</f>
        <v>39625</v>
      </c>
      <c r="F94" s="102">
        <v>0</v>
      </c>
      <c r="G94" s="98">
        <v>5000</v>
      </c>
      <c r="H94" s="102">
        <f>+G94</f>
        <v>5000</v>
      </c>
      <c r="I94" s="102">
        <f>+H94</f>
        <v>5000</v>
      </c>
    </row>
    <row r="95" spans="1:9" ht="15" customHeight="1" x14ac:dyDescent="0.2">
      <c r="A95" s="189" t="s">
        <v>177</v>
      </c>
      <c r="B95" s="190"/>
      <c r="C95" s="191"/>
      <c r="D95" s="128" t="s">
        <v>244</v>
      </c>
      <c r="E95" s="94">
        <f t="shared" si="69"/>
        <v>0</v>
      </c>
      <c r="F95" s="94">
        <f t="shared" si="70"/>
        <v>0</v>
      </c>
      <c r="G95" s="94">
        <f>+G96</f>
        <v>2000</v>
      </c>
      <c r="H95" s="94">
        <f t="shared" si="71"/>
        <v>2000</v>
      </c>
      <c r="I95" s="94">
        <f t="shared" si="72"/>
        <v>2000</v>
      </c>
    </row>
    <row r="96" spans="1:9" x14ac:dyDescent="0.2">
      <c r="A96" s="192" t="s">
        <v>89</v>
      </c>
      <c r="B96" s="193"/>
      <c r="C96" s="194"/>
      <c r="D96" s="127" t="s">
        <v>90</v>
      </c>
      <c r="E96" s="96">
        <f t="shared" si="69"/>
        <v>0</v>
      </c>
      <c r="F96" s="96">
        <f t="shared" si="70"/>
        <v>0</v>
      </c>
      <c r="G96" s="96">
        <f>+G97</f>
        <v>2000</v>
      </c>
      <c r="H96" s="96">
        <f t="shared" si="71"/>
        <v>2000</v>
      </c>
      <c r="I96" s="96">
        <f t="shared" si="72"/>
        <v>2000</v>
      </c>
    </row>
    <row r="97" spans="1:9" ht="14.25" customHeight="1" x14ac:dyDescent="0.2">
      <c r="A97" s="186">
        <v>45</v>
      </c>
      <c r="B97" s="187"/>
      <c r="C97" s="188"/>
      <c r="D97" s="101" t="s">
        <v>244</v>
      </c>
      <c r="E97" s="102">
        <v>0</v>
      </c>
      <c r="F97" s="102">
        <v>0</v>
      </c>
      <c r="G97" s="98">
        <v>2000</v>
      </c>
      <c r="H97" s="102">
        <f>+G97</f>
        <v>2000</v>
      </c>
      <c r="I97" s="102">
        <f>+H97</f>
        <v>2000</v>
      </c>
    </row>
    <row r="98" spans="1:9" ht="15" customHeight="1" x14ac:dyDescent="0.2">
      <c r="A98" s="189" t="s">
        <v>161</v>
      </c>
      <c r="B98" s="190"/>
      <c r="C98" s="191"/>
      <c r="D98" s="128" t="s">
        <v>245</v>
      </c>
      <c r="E98" s="94">
        <f t="shared" si="69"/>
        <v>900</v>
      </c>
      <c r="F98" s="94">
        <f t="shared" si="70"/>
        <v>0</v>
      </c>
      <c r="G98" s="94">
        <f>+G99</f>
        <v>1500</v>
      </c>
      <c r="H98" s="94">
        <f t="shared" si="71"/>
        <v>1500</v>
      </c>
      <c r="I98" s="94">
        <f t="shared" si="72"/>
        <v>1500</v>
      </c>
    </row>
    <row r="99" spans="1:9" x14ac:dyDescent="0.2">
      <c r="A99" s="192" t="s">
        <v>89</v>
      </c>
      <c r="B99" s="193"/>
      <c r="C99" s="194"/>
      <c r="D99" s="127" t="s">
        <v>90</v>
      </c>
      <c r="E99" s="96">
        <f t="shared" si="69"/>
        <v>900</v>
      </c>
      <c r="F99" s="96">
        <f t="shared" si="70"/>
        <v>0</v>
      </c>
      <c r="G99" s="96">
        <f>+G100</f>
        <v>1500</v>
      </c>
      <c r="H99" s="96">
        <f t="shared" si="71"/>
        <v>1500</v>
      </c>
      <c r="I99" s="96">
        <f t="shared" si="72"/>
        <v>1500</v>
      </c>
    </row>
    <row r="100" spans="1:9" ht="14.25" customHeight="1" x14ac:dyDescent="0.2">
      <c r="A100" s="186">
        <v>42</v>
      </c>
      <c r="B100" s="187"/>
      <c r="C100" s="188"/>
      <c r="D100" s="101" t="s">
        <v>156</v>
      </c>
      <c r="E100" s="102">
        <v>900</v>
      </c>
      <c r="F100" s="102">
        <v>0</v>
      </c>
      <c r="G100" s="98">
        <v>1500</v>
      </c>
      <c r="H100" s="102">
        <f>+G100</f>
        <v>1500</v>
      </c>
      <c r="I100" s="102">
        <f>+H100</f>
        <v>1500</v>
      </c>
    </row>
    <row r="101" spans="1:9" ht="29.25" customHeight="1" x14ac:dyDescent="0.2">
      <c r="A101" s="195" t="s">
        <v>65</v>
      </c>
      <c r="B101" s="196"/>
      <c r="C101" s="197"/>
      <c r="D101" s="74" t="s">
        <v>66</v>
      </c>
      <c r="E101" s="86">
        <f>+E102</f>
        <v>11256</v>
      </c>
      <c r="F101" s="86">
        <f t="shared" ref="F101:I101" si="73">+F102</f>
        <v>8800</v>
      </c>
      <c r="G101" s="86">
        <f t="shared" si="73"/>
        <v>3000</v>
      </c>
      <c r="H101" s="86">
        <f t="shared" si="73"/>
        <v>3000</v>
      </c>
      <c r="I101" s="86">
        <f t="shared" si="73"/>
        <v>3000</v>
      </c>
    </row>
    <row r="102" spans="1:9" x14ac:dyDescent="0.2">
      <c r="A102" s="189" t="s">
        <v>49</v>
      </c>
      <c r="B102" s="198"/>
      <c r="C102" s="199"/>
      <c r="D102" s="93" t="s">
        <v>67</v>
      </c>
      <c r="E102" s="94">
        <f t="shared" ref="E102:F103" si="74">+E103</f>
        <v>11256</v>
      </c>
      <c r="F102" s="94">
        <f t="shared" si="74"/>
        <v>8800</v>
      </c>
      <c r="G102" s="94">
        <f>+G103</f>
        <v>3000</v>
      </c>
      <c r="H102" s="94">
        <f t="shared" ref="H102:I103" si="75">+H103</f>
        <v>3000</v>
      </c>
      <c r="I102" s="94">
        <f t="shared" si="75"/>
        <v>3000</v>
      </c>
    </row>
    <row r="103" spans="1:9" ht="14.25" customHeight="1" x14ac:dyDescent="0.2">
      <c r="A103" s="192" t="s">
        <v>89</v>
      </c>
      <c r="B103" s="193"/>
      <c r="C103" s="194"/>
      <c r="D103" s="95" t="s">
        <v>90</v>
      </c>
      <c r="E103" s="96">
        <f t="shared" si="74"/>
        <v>11256</v>
      </c>
      <c r="F103" s="96">
        <f t="shared" si="74"/>
        <v>8800</v>
      </c>
      <c r="G103" s="96">
        <f>+G104</f>
        <v>3000</v>
      </c>
      <c r="H103" s="96">
        <f t="shared" si="75"/>
        <v>3000</v>
      </c>
      <c r="I103" s="96">
        <f t="shared" si="75"/>
        <v>3000</v>
      </c>
    </row>
    <row r="104" spans="1:9" x14ac:dyDescent="0.2">
      <c r="A104" s="186">
        <v>32</v>
      </c>
      <c r="B104" s="187"/>
      <c r="C104" s="188"/>
      <c r="D104" s="101" t="s">
        <v>16</v>
      </c>
      <c r="E104" s="102">
        <f>+E220</f>
        <v>11256</v>
      </c>
      <c r="F104" s="102">
        <v>8800</v>
      </c>
      <c r="G104" s="98">
        <v>3000</v>
      </c>
      <c r="H104" s="102">
        <f>+G104</f>
        <v>3000</v>
      </c>
      <c r="I104" s="102">
        <f>+H104</f>
        <v>3000</v>
      </c>
    </row>
    <row r="105" spans="1:9" ht="28.5" customHeight="1" x14ac:dyDescent="0.2">
      <c r="A105" s="195" t="s">
        <v>69</v>
      </c>
      <c r="B105" s="196"/>
      <c r="C105" s="197"/>
      <c r="D105" s="74" t="s">
        <v>70</v>
      </c>
      <c r="E105" s="86">
        <f>+E108+E153+E161+E175+E182+E187</f>
        <v>1934378</v>
      </c>
      <c r="F105" s="86">
        <f>+F108+F153+F161+F175+F182+F187</f>
        <v>1804714.05</v>
      </c>
      <c r="G105" s="86">
        <f>+G108+G153+G161+G170+G175+G182+G187+G190+G193</f>
        <v>1835000</v>
      </c>
      <c r="H105" s="86">
        <f t="shared" ref="H105:I105" si="76">+H108+H153+H161+H170+H175+H182+H187+H190+H193</f>
        <v>1835000</v>
      </c>
      <c r="I105" s="86">
        <f t="shared" si="76"/>
        <v>1835000</v>
      </c>
    </row>
    <row r="106" spans="1:9" ht="24" customHeight="1" x14ac:dyDescent="0.2">
      <c r="A106" s="195" t="s">
        <v>73</v>
      </c>
      <c r="B106" s="196"/>
      <c r="C106" s="197"/>
      <c r="D106" s="74" t="s">
        <v>74</v>
      </c>
      <c r="E106" s="86"/>
      <c r="F106" s="86"/>
      <c r="G106" s="86"/>
      <c r="H106" s="86"/>
      <c r="I106" s="86"/>
    </row>
    <row r="107" spans="1:9" ht="24" customHeight="1" x14ac:dyDescent="0.2">
      <c r="A107" s="195" t="s">
        <v>47</v>
      </c>
      <c r="B107" s="196"/>
      <c r="C107" s="197"/>
      <c r="D107" s="74" t="s">
        <v>74</v>
      </c>
      <c r="E107" s="86"/>
      <c r="F107" s="86"/>
      <c r="G107" s="86"/>
      <c r="H107" s="86"/>
      <c r="I107" s="86"/>
    </row>
    <row r="108" spans="1:9" x14ac:dyDescent="0.2">
      <c r="A108" s="189" t="s">
        <v>49</v>
      </c>
      <c r="B108" s="190"/>
      <c r="C108" s="191"/>
      <c r="D108" s="93" t="s">
        <v>8</v>
      </c>
      <c r="E108" s="94">
        <f>+E109+E117+E164+E150</f>
        <v>70540</v>
      </c>
      <c r="F108" s="94">
        <f>+F109+F117+F164+F150</f>
        <v>92714.05</v>
      </c>
      <c r="G108" s="94">
        <f>+G109+G117</f>
        <v>35000</v>
      </c>
      <c r="H108" s="94">
        <f t="shared" ref="H108:I108" si="77">+H109+H117</f>
        <v>35000</v>
      </c>
      <c r="I108" s="94">
        <f t="shared" si="77"/>
        <v>35000</v>
      </c>
    </row>
    <row r="109" spans="1:9" x14ac:dyDescent="0.2">
      <c r="A109" s="192" t="s">
        <v>91</v>
      </c>
      <c r="B109" s="193"/>
      <c r="C109" s="194"/>
      <c r="D109" s="95" t="s">
        <v>196</v>
      </c>
      <c r="E109" s="96">
        <f>+E110</f>
        <v>11152</v>
      </c>
      <c r="F109" s="96">
        <f>+F110</f>
        <v>13000</v>
      </c>
      <c r="G109" s="96">
        <f>+G111+G112+G113+G114+G115+G116</f>
        <v>9000</v>
      </c>
      <c r="H109" s="96">
        <f t="shared" ref="H109:I109" si="78">+H111+H112+H113+H114+H115+H116</f>
        <v>9000</v>
      </c>
      <c r="I109" s="96">
        <f t="shared" si="78"/>
        <v>9000</v>
      </c>
    </row>
    <row r="110" spans="1:9" x14ac:dyDescent="0.2">
      <c r="A110" s="200">
        <v>32</v>
      </c>
      <c r="B110" s="222"/>
      <c r="C110" s="223"/>
      <c r="D110" s="97" t="s">
        <v>16</v>
      </c>
      <c r="E110" s="98">
        <v>11152</v>
      </c>
      <c r="F110" s="98">
        <v>13000</v>
      </c>
      <c r="G110" s="98">
        <v>0</v>
      </c>
      <c r="H110" s="98">
        <v>0</v>
      </c>
      <c r="I110" s="98">
        <v>0</v>
      </c>
    </row>
    <row r="111" spans="1:9" x14ac:dyDescent="0.2">
      <c r="A111" s="200">
        <v>3221</v>
      </c>
      <c r="B111" s="201"/>
      <c r="C111" s="202"/>
      <c r="D111" s="126" t="s">
        <v>199</v>
      </c>
      <c r="E111" s="98">
        <v>0</v>
      </c>
      <c r="F111" s="98">
        <v>0</v>
      </c>
      <c r="G111" s="98">
        <v>1000</v>
      </c>
      <c r="H111" s="98">
        <f>+G111</f>
        <v>1000</v>
      </c>
      <c r="I111" s="98">
        <f>+H111</f>
        <v>1000</v>
      </c>
    </row>
    <row r="112" spans="1:9" x14ac:dyDescent="0.2">
      <c r="A112" s="200">
        <v>3225</v>
      </c>
      <c r="B112" s="201"/>
      <c r="C112" s="202"/>
      <c r="D112" s="126" t="s">
        <v>197</v>
      </c>
      <c r="E112" s="98">
        <v>0</v>
      </c>
      <c r="F112" s="98">
        <v>0</v>
      </c>
      <c r="G112" s="98">
        <v>1000</v>
      </c>
      <c r="H112" s="98">
        <f t="shared" ref="H112:I112" si="79">+G112</f>
        <v>1000</v>
      </c>
      <c r="I112" s="98">
        <f t="shared" si="79"/>
        <v>1000</v>
      </c>
    </row>
    <row r="113" spans="1:9" x14ac:dyDescent="0.2">
      <c r="A113" s="200">
        <v>3232</v>
      </c>
      <c r="B113" s="201"/>
      <c r="C113" s="202"/>
      <c r="D113" s="126" t="s">
        <v>192</v>
      </c>
      <c r="E113" s="98">
        <v>0</v>
      </c>
      <c r="F113" s="98">
        <v>0</v>
      </c>
      <c r="G113" s="98">
        <v>3000</v>
      </c>
      <c r="H113" s="98">
        <f t="shared" ref="H113:I113" si="80">+G113</f>
        <v>3000</v>
      </c>
      <c r="I113" s="98">
        <f t="shared" si="80"/>
        <v>3000</v>
      </c>
    </row>
    <row r="114" spans="1:9" x14ac:dyDescent="0.2">
      <c r="A114" s="200">
        <v>3234</v>
      </c>
      <c r="B114" s="201"/>
      <c r="C114" s="202"/>
      <c r="D114" s="126" t="s">
        <v>200</v>
      </c>
      <c r="E114" s="98">
        <v>0</v>
      </c>
      <c r="F114" s="98">
        <v>0</v>
      </c>
      <c r="G114" s="98">
        <v>1000</v>
      </c>
      <c r="H114" s="98">
        <f t="shared" ref="H114:I114" si="81">+G114</f>
        <v>1000</v>
      </c>
      <c r="I114" s="98">
        <f t="shared" si="81"/>
        <v>1000</v>
      </c>
    </row>
    <row r="115" spans="1:9" x14ac:dyDescent="0.2">
      <c r="A115" s="200">
        <v>4221</v>
      </c>
      <c r="B115" s="201"/>
      <c r="C115" s="202"/>
      <c r="D115" s="126" t="s">
        <v>201</v>
      </c>
      <c r="E115" s="98">
        <v>0</v>
      </c>
      <c r="F115" s="98">
        <v>0</v>
      </c>
      <c r="G115" s="98">
        <v>2000</v>
      </c>
      <c r="H115" s="98">
        <f t="shared" ref="H115:I115" si="82">+G115</f>
        <v>2000</v>
      </c>
      <c r="I115" s="98">
        <f t="shared" si="82"/>
        <v>2000</v>
      </c>
    </row>
    <row r="116" spans="1:9" x14ac:dyDescent="0.2">
      <c r="A116" s="200">
        <v>4223</v>
      </c>
      <c r="B116" s="201"/>
      <c r="C116" s="202"/>
      <c r="D116" s="126" t="s">
        <v>198</v>
      </c>
      <c r="E116" s="98">
        <v>0</v>
      </c>
      <c r="F116" s="98">
        <v>0</v>
      </c>
      <c r="G116" s="98">
        <v>1000</v>
      </c>
      <c r="H116" s="98">
        <f t="shared" ref="H116:I116" si="83">+G116</f>
        <v>1000</v>
      </c>
      <c r="I116" s="98">
        <f t="shared" si="83"/>
        <v>1000</v>
      </c>
    </row>
    <row r="117" spans="1:9" x14ac:dyDescent="0.2">
      <c r="A117" s="192" t="s">
        <v>95</v>
      </c>
      <c r="B117" s="193"/>
      <c r="C117" s="194"/>
      <c r="D117" s="95" t="s">
        <v>94</v>
      </c>
      <c r="E117" s="96">
        <f>+E127</f>
        <v>30281</v>
      </c>
      <c r="F117" s="96">
        <f>+F127</f>
        <v>32000</v>
      </c>
      <c r="G117" s="96">
        <f>SUM(G118:G149)</f>
        <v>26000</v>
      </c>
      <c r="H117" s="96">
        <f t="shared" ref="H117:I117" si="84">SUM(H118:H149)</f>
        <v>26000</v>
      </c>
      <c r="I117" s="96">
        <f t="shared" si="84"/>
        <v>26000</v>
      </c>
    </row>
    <row r="118" spans="1:9" x14ac:dyDescent="0.2">
      <c r="A118" s="200">
        <v>3111</v>
      </c>
      <c r="B118" s="201"/>
      <c r="C118" s="202"/>
      <c r="D118" s="126" t="s">
        <v>180</v>
      </c>
      <c r="E118" s="98">
        <v>0</v>
      </c>
      <c r="F118" s="98">
        <v>0</v>
      </c>
      <c r="G118" s="98">
        <v>100</v>
      </c>
      <c r="H118" s="98">
        <f>+G118</f>
        <v>100</v>
      </c>
      <c r="I118" s="98">
        <f>+H118</f>
        <v>100</v>
      </c>
    </row>
    <row r="119" spans="1:9" x14ac:dyDescent="0.2">
      <c r="A119" s="200">
        <v>3121</v>
      </c>
      <c r="B119" s="201"/>
      <c r="C119" s="202"/>
      <c r="D119" s="126" t="s">
        <v>185</v>
      </c>
      <c r="E119" s="98">
        <v>0</v>
      </c>
      <c r="F119" s="98">
        <v>0</v>
      </c>
      <c r="G119" s="98">
        <v>100</v>
      </c>
      <c r="H119" s="98">
        <f t="shared" ref="H119:I119" si="85">+G119</f>
        <v>100</v>
      </c>
      <c r="I119" s="98">
        <f t="shared" si="85"/>
        <v>100</v>
      </c>
    </row>
    <row r="120" spans="1:9" x14ac:dyDescent="0.2">
      <c r="A120" s="200">
        <v>3131</v>
      </c>
      <c r="B120" s="201"/>
      <c r="C120" s="202"/>
      <c r="D120" s="126" t="s">
        <v>181</v>
      </c>
      <c r="E120" s="98">
        <v>0</v>
      </c>
      <c r="F120" s="98">
        <v>0</v>
      </c>
      <c r="G120" s="98">
        <v>100</v>
      </c>
      <c r="H120" s="98">
        <f t="shared" ref="H120:I120" si="86">+G120</f>
        <v>100</v>
      </c>
      <c r="I120" s="98">
        <f t="shared" si="86"/>
        <v>100</v>
      </c>
    </row>
    <row r="121" spans="1:9" x14ac:dyDescent="0.2">
      <c r="A121" s="200">
        <v>3132</v>
      </c>
      <c r="B121" s="201"/>
      <c r="C121" s="202"/>
      <c r="D121" s="126" t="s">
        <v>182</v>
      </c>
      <c r="E121" s="98">
        <v>0</v>
      </c>
      <c r="F121" s="98">
        <v>0</v>
      </c>
      <c r="G121" s="98">
        <v>100</v>
      </c>
      <c r="H121" s="98">
        <f t="shared" ref="H121:I121" si="87">+G121</f>
        <v>100</v>
      </c>
      <c r="I121" s="98">
        <f t="shared" si="87"/>
        <v>100</v>
      </c>
    </row>
    <row r="122" spans="1:9" x14ac:dyDescent="0.2">
      <c r="A122" s="200">
        <v>3211</v>
      </c>
      <c r="B122" s="201"/>
      <c r="C122" s="202"/>
      <c r="D122" s="126" t="s">
        <v>208</v>
      </c>
      <c r="E122" s="98">
        <v>0</v>
      </c>
      <c r="F122" s="98">
        <v>0</v>
      </c>
      <c r="G122" s="98">
        <v>1000</v>
      </c>
      <c r="H122" s="98">
        <f t="shared" ref="H122:I122" si="88">+G122</f>
        <v>1000</v>
      </c>
      <c r="I122" s="98">
        <f t="shared" si="88"/>
        <v>1000</v>
      </c>
    </row>
    <row r="123" spans="1:9" x14ac:dyDescent="0.2">
      <c r="A123" s="200">
        <v>3212</v>
      </c>
      <c r="B123" s="201"/>
      <c r="C123" s="202"/>
      <c r="D123" s="126" t="s">
        <v>209</v>
      </c>
      <c r="E123" s="98">
        <v>0</v>
      </c>
      <c r="F123" s="98">
        <v>0</v>
      </c>
      <c r="G123" s="98">
        <v>100</v>
      </c>
      <c r="H123" s="98">
        <f t="shared" ref="H123:I123" si="89">+G123</f>
        <v>100</v>
      </c>
      <c r="I123" s="98">
        <f t="shared" si="89"/>
        <v>100</v>
      </c>
    </row>
    <row r="124" spans="1:9" x14ac:dyDescent="0.2">
      <c r="A124" s="200">
        <v>3213</v>
      </c>
      <c r="B124" s="201"/>
      <c r="C124" s="202"/>
      <c r="D124" s="126" t="s">
        <v>202</v>
      </c>
      <c r="E124" s="98">
        <v>0</v>
      </c>
      <c r="F124" s="98">
        <v>0</v>
      </c>
      <c r="G124" s="98">
        <v>500</v>
      </c>
      <c r="H124" s="98">
        <f t="shared" ref="H124:I124" si="90">+G124</f>
        <v>500</v>
      </c>
      <c r="I124" s="98">
        <f t="shared" si="90"/>
        <v>500</v>
      </c>
    </row>
    <row r="125" spans="1:9" x14ac:dyDescent="0.2">
      <c r="A125" s="200">
        <v>3221</v>
      </c>
      <c r="B125" s="201"/>
      <c r="C125" s="202"/>
      <c r="D125" s="126" t="s">
        <v>199</v>
      </c>
      <c r="E125" s="98">
        <v>0</v>
      </c>
      <c r="F125" s="98">
        <v>0</v>
      </c>
      <c r="G125" s="98">
        <v>500</v>
      </c>
      <c r="H125" s="98">
        <f t="shared" ref="H125:I125" si="91">+G125</f>
        <v>500</v>
      </c>
      <c r="I125" s="98">
        <f t="shared" si="91"/>
        <v>500</v>
      </c>
    </row>
    <row r="126" spans="1:9" x14ac:dyDescent="0.2">
      <c r="A126" s="200">
        <v>3222</v>
      </c>
      <c r="B126" s="201"/>
      <c r="C126" s="202"/>
      <c r="D126" s="126" t="s">
        <v>210</v>
      </c>
      <c r="E126" s="98">
        <v>0</v>
      </c>
      <c r="F126" s="98">
        <v>0</v>
      </c>
      <c r="G126" s="98">
        <v>100</v>
      </c>
      <c r="H126" s="98">
        <f t="shared" ref="H126:I126" si="92">+G126</f>
        <v>100</v>
      </c>
      <c r="I126" s="98">
        <f t="shared" si="92"/>
        <v>100</v>
      </c>
    </row>
    <row r="127" spans="1:9" x14ac:dyDescent="0.2">
      <c r="A127" s="200">
        <v>3223</v>
      </c>
      <c r="B127" s="201"/>
      <c r="C127" s="202"/>
      <c r="D127" s="126" t="s">
        <v>207</v>
      </c>
      <c r="E127" s="98">
        <v>30281</v>
      </c>
      <c r="F127" s="98">
        <v>32000</v>
      </c>
      <c r="G127" s="98">
        <v>12000</v>
      </c>
      <c r="H127" s="98">
        <f t="shared" ref="H127:I127" si="93">+G127</f>
        <v>12000</v>
      </c>
      <c r="I127" s="98">
        <f t="shared" si="93"/>
        <v>12000</v>
      </c>
    </row>
    <row r="128" spans="1:9" x14ac:dyDescent="0.2">
      <c r="A128" s="200">
        <v>3224</v>
      </c>
      <c r="B128" s="201"/>
      <c r="C128" s="202"/>
      <c r="D128" s="97" t="s">
        <v>211</v>
      </c>
      <c r="E128" s="98">
        <v>0</v>
      </c>
      <c r="F128" s="98">
        <v>0</v>
      </c>
      <c r="G128" s="98">
        <v>500</v>
      </c>
      <c r="H128" s="98">
        <f t="shared" ref="H128:I128" si="94">+G128</f>
        <v>500</v>
      </c>
      <c r="I128" s="98">
        <f t="shared" si="94"/>
        <v>500</v>
      </c>
    </row>
    <row r="129" spans="1:9" x14ac:dyDescent="0.2">
      <c r="A129" s="200">
        <v>3225</v>
      </c>
      <c r="B129" s="201"/>
      <c r="C129" s="202"/>
      <c r="D129" s="126" t="s">
        <v>197</v>
      </c>
      <c r="E129" s="98">
        <v>0</v>
      </c>
      <c r="F129" s="98">
        <v>0</v>
      </c>
      <c r="G129" s="98">
        <v>100</v>
      </c>
      <c r="H129" s="98">
        <f t="shared" ref="H129:I129" si="95">+G129</f>
        <v>100</v>
      </c>
      <c r="I129" s="98">
        <f t="shared" si="95"/>
        <v>100</v>
      </c>
    </row>
    <row r="130" spans="1:9" x14ac:dyDescent="0.2">
      <c r="A130" s="200">
        <v>3227</v>
      </c>
      <c r="B130" s="201"/>
      <c r="C130" s="202"/>
      <c r="D130" s="126" t="s">
        <v>212</v>
      </c>
      <c r="E130" s="98">
        <v>0</v>
      </c>
      <c r="F130" s="98">
        <v>0</v>
      </c>
      <c r="G130" s="98">
        <v>100</v>
      </c>
      <c r="H130" s="98">
        <f t="shared" ref="H130:I130" si="96">+G130</f>
        <v>100</v>
      </c>
      <c r="I130" s="98">
        <f t="shared" si="96"/>
        <v>100</v>
      </c>
    </row>
    <row r="131" spans="1:9" x14ac:dyDescent="0.2">
      <c r="A131" s="200">
        <v>3231</v>
      </c>
      <c r="B131" s="201"/>
      <c r="C131" s="202"/>
      <c r="D131" s="126" t="s">
        <v>213</v>
      </c>
      <c r="E131" s="98">
        <v>0</v>
      </c>
      <c r="F131" s="98">
        <v>0</v>
      </c>
      <c r="G131" s="98">
        <v>100</v>
      </c>
      <c r="H131" s="98">
        <f t="shared" ref="H131:I131" si="97">+G131</f>
        <v>100</v>
      </c>
      <c r="I131" s="98">
        <f t="shared" si="97"/>
        <v>100</v>
      </c>
    </row>
    <row r="132" spans="1:9" x14ac:dyDescent="0.2">
      <c r="A132" s="200">
        <v>3232</v>
      </c>
      <c r="B132" s="201"/>
      <c r="C132" s="202"/>
      <c r="D132" s="126" t="s">
        <v>192</v>
      </c>
      <c r="E132" s="98">
        <v>0</v>
      </c>
      <c r="F132" s="98">
        <v>0</v>
      </c>
      <c r="G132" s="98">
        <v>50</v>
      </c>
      <c r="H132" s="98">
        <f t="shared" ref="H132:I133" si="98">+G132</f>
        <v>50</v>
      </c>
      <c r="I132" s="98">
        <f t="shared" si="98"/>
        <v>50</v>
      </c>
    </row>
    <row r="133" spans="1:9" x14ac:dyDescent="0.2">
      <c r="A133" s="200">
        <v>3233</v>
      </c>
      <c r="B133" s="201"/>
      <c r="C133" s="202"/>
      <c r="D133" s="126" t="s">
        <v>233</v>
      </c>
      <c r="E133" s="98">
        <v>0</v>
      </c>
      <c r="F133" s="98">
        <v>0</v>
      </c>
      <c r="G133" s="98">
        <v>50</v>
      </c>
      <c r="H133" s="98">
        <f t="shared" si="98"/>
        <v>50</v>
      </c>
      <c r="I133" s="98">
        <f t="shared" si="98"/>
        <v>50</v>
      </c>
    </row>
    <row r="134" spans="1:9" x14ac:dyDescent="0.2">
      <c r="A134" s="200">
        <v>3234</v>
      </c>
      <c r="B134" s="201"/>
      <c r="C134" s="202"/>
      <c r="D134" s="126" t="s">
        <v>200</v>
      </c>
      <c r="E134" s="98">
        <v>0</v>
      </c>
      <c r="F134" s="98">
        <v>0</v>
      </c>
      <c r="G134" s="98">
        <v>100</v>
      </c>
      <c r="H134" s="98">
        <f t="shared" ref="H134:I134" si="99">+G134</f>
        <v>100</v>
      </c>
      <c r="I134" s="98">
        <f t="shared" si="99"/>
        <v>100</v>
      </c>
    </row>
    <row r="135" spans="1:9" x14ac:dyDescent="0.2">
      <c r="A135" s="200">
        <v>3235</v>
      </c>
      <c r="B135" s="201"/>
      <c r="C135" s="202"/>
      <c r="D135" s="126" t="s">
        <v>214</v>
      </c>
      <c r="E135" s="98">
        <v>0</v>
      </c>
      <c r="F135" s="98">
        <v>0</v>
      </c>
      <c r="G135" s="98">
        <v>6000</v>
      </c>
      <c r="H135" s="98">
        <f t="shared" ref="H135:I135" si="100">+G135</f>
        <v>6000</v>
      </c>
      <c r="I135" s="98">
        <f t="shared" si="100"/>
        <v>6000</v>
      </c>
    </row>
    <row r="136" spans="1:9" x14ac:dyDescent="0.2">
      <c r="A136" s="200">
        <v>3236</v>
      </c>
      <c r="B136" s="201"/>
      <c r="C136" s="202"/>
      <c r="D136" s="126" t="s">
        <v>215</v>
      </c>
      <c r="E136" s="98">
        <v>0</v>
      </c>
      <c r="F136" s="98">
        <v>0</v>
      </c>
      <c r="G136" s="98">
        <v>100</v>
      </c>
      <c r="H136" s="98">
        <f t="shared" ref="H136:I136" si="101">+G136</f>
        <v>100</v>
      </c>
      <c r="I136" s="98">
        <f t="shared" si="101"/>
        <v>100</v>
      </c>
    </row>
    <row r="137" spans="1:9" x14ac:dyDescent="0.2">
      <c r="A137" s="200">
        <v>3237</v>
      </c>
      <c r="B137" s="201"/>
      <c r="C137" s="202"/>
      <c r="D137" s="126" t="s">
        <v>216</v>
      </c>
      <c r="E137" s="98">
        <v>0</v>
      </c>
      <c r="F137" s="98">
        <v>0</v>
      </c>
      <c r="G137" s="98">
        <v>200</v>
      </c>
      <c r="H137" s="98">
        <f t="shared" ref="H137:I137" si="102">+G137</f>
        <v>200</v>
      </c>
      <c r="I137" s="98">
        <f t="shared" si="102"/>
        <v>200</v>
      </c>
    </row>
    <row r="138" spans="1:9" x14ac:dyDescent="0.2">
      <c r="A138" s="200">
        <v>3238</v>
      </c>
      <c r="B138" s="201"/>
      <c r="C138" s="202"/>
      <c r="D138" s="126" t="s">
        <v>217</v>
      </c>
      <c r="E138" s="98">
        <v>0</v>
      </c>
      <c r="F138" s="98">
        <v>0</v>
      </c>
      <c r="G138" s="98">
        <v>100</v>
      </c>
      <c r="H138" s="98">
        <f t="shared" ref="H138:I138" si="103">+G138</f>
        <v>100</v>
      </c>
      <c r="I138" s="98">
        <f t="shared" si="103"/>
        <v>100</v>
      </c>
    </row>
    <row r="139" spans="1:9" x14ac:dyDescent="0.2">
      <c r="A139" s="200">
        <v>3239</v>
      </c>
      <c r="B139" s="201"/>
      <c r="C139" s="202"/>
      <c r="D139" s="126" t="s">
        <v>218</v>
      </c>
      <c r="E139" s="98">
        <v>0</v>
      </c>
      <c r="F139" s="98">
        <v>0</v>
      </c>
      <c r="G139" s="98">
        <v>200</v>
      </c>
      <c r="H139" s="98">
        <f t="shared" ref="H139:I139" si="104">+G139</f>
        <v>200</v>
      </c>
      <c r="I139" s="98">
        <f t="shared" si="104"/>
        <v>200</v>
      </c>
    </row>
    <row r="140" spans="1:9" x14ac:dyDescent="0.2">
      <c r="A140" s="200">
        <v>3292</v>
      </c>
      <c r="B140" s="201"/>
      <c r="C140" s="202"/>
      <c r="D140" s="126" t="s">
        <v>219</v>
      </c>
      <c r="E140" s="98">
        <v>0</v>
      </c>
      <c r="F140" s="98">
        <v>0</v>
      </c>
      <c r="G140" s="98">
        <v>2000</v>
      </c>
      <c r="H140" s="98">
        <f t="shared" ref="H140:I140" si="105">+G140</f>
        <v>2000</v>
      </c>
      <c r="I140" s="98">
        <f t="shared" si="105"/>
        <v>2000</v>
      </c>
    </row>
    <row r="141" spans="1:9" x14ac:dyDescent="0.2">
      <c r="A141" s="200">
        <v>3293</v>
      </c>
      <c r="B141" s="201"/>
      <c r="C141" s="202"/>
      <c r="D141" s="126" t="s">
        <v>220</v>
      </c>
      <c r="E141" s="98">
        <v>0</v>
      </c>
      <c r="F141" s="98">
        <v>0</v>
      </c>
      <c r="G141" s="98">
        <v>500</v>
      </c>
      <c r="H141" s="98">
        <f t="shared" ref="H141:I141" si="106">+G141</f>
        <v>500</v>
      </c>
      <c r="I141" s="98">
        <f t="shared" si="106"/>
        <v>500</v>
      </c>
    </row>
    <row r="142" spans="1:9" x14ac:dyDescent="0.2">
      <c r="A142" s="200">
        <v>3294</v>
      </c>
      <c r="B142" s="201"/>
      <c r="C142" s="202"/>
      <c r="D142" s="126" t="s">
        <v>221</v>
      </c>
      <c r="E142" s="98">
        <v>0</v>
      </c>
      <c r="F142" s="98">
        <v>0</v>
      </c>
      <c r="G142" s="98">
        <v>100</v>
      </c>
      <c r="H142" s="98">
        <f t="shared" ref="H142:I142" si="107">+G142</f>
        <v>100</v>
      </c>
      <c r="I142" s="98">
        <f t="shared" si="107"/>
        <v>100</v>
      </c>
    </row>
    <row r="143" spans="1:9" x14ac:dyDescent="0.2">
      <c r="A143" s="200">
        <v>3295</v>
      </c>
      <c r="B143" s="201"/>
      <c r="C143" s="202"/>
      <c r="D143" s="126" t="s">
        <v>222</v>
      </c>
      <c r="E143" s="98">
        <v>0</v>
      </c>
      <c r="F143" s="98">
        <v>0</v>
      </c>
      <c r="G143" s="98">
        <v>100</v>
      </c>
      <c r="H143" s="98">
        <f t="shared" ref="H143:I143" si="108">+G143</f>
        <v>100</v>
      </c>
      <c r="I143" s="98">
        <f t="shared" si="108"/>
        <v>100</v>
      </c>
    </row>
    <row r="144" spans="1:9" x14ac:dyDescent="0.2">
      <c r="A144" s="200">
        <v>3299</v>
      </c>
      <c r="B144" s="201"/>
      <c r="C144" s="202"/>
      <c r="D144" s="126" t="s">
        <v>223</v>
      </c>
      <c r="E144" s="98">
        <v>0</v>
      </c>
      <c r="F144" s="98">
        <v>0</v>
      </c>
      <c r="G144" s="98">
        <v>100</v>
      </c>
      <c r="H144" s="98">
        <f t="shared" ref="H144:I144" si="109">+G144</f>
        <v>100</v>
      </c>
      <c r="I144" s="98">
        <f t="shared" si="109"/>
        <v>100</v>
      </c>
    </row>
    <row r="145" spans="1:9" x14ac:dyDescent="0.2">
      <c r="A145" s="200">
        <v>3431</v>
      </c>
      <c r="B145" s="201"/>
      <c r="C145" s="202"/>
      <c r="D145" s="126" t="s">
        <v>88</v>
      </c>
      <c r="E145" s="98">
        <v>0</v>
      </c>
      <c r="F145" s="98">
        <v>0</v>
      </c>
      <c r="G145" s="98">
        <v>100</v>
      </c>
      <c r="H145" s="98">
        <f t="shared" ref="H145:I145" si="110">+G145</f>
        <v>100</v>
      </c>
      <c r="I145" s="98">
        <f t="shared" si="110"/>
        <v>100</v>
      </c>
    </row>
    <row r="146" spans="1:9" x14ac:dyDescent="0.2">
      <c r="A146" s="200">
        <v>3691</v>
      </c>
      <c r="B146" s="201"/>
      <c r="C146" s="202"/>
      <c r="D146" s="126" t="s">
        <v>224</v>
      </c>
      <c r="E146" s="98">
        <v>0</v>
      </c>
      <c r="F146" s="98">
        <v>0</v>
      </c>
      <c r="G146" s="98">
        <v>100</v>
      </c>
      <c r="H146" s="98">
        <f t="shared" ref="H146:I146" si="111">+G146</f>
        <v>100</v>
      </c>
      <c r="I146" s="98">
        <f t="shared" si="111"/>
        <v>100</v>
      </c>
    </row>
    <row r="147" spans="1:9" x14ac:dyDescent="0.2">
      <c r="A147" s="200">
        <v>4221</v>
      </c>
      <c r="B147" s="201"/>
      <c r="C147" s="202"/>
      <c r="D147" s="126" t="s">
        <v>225</v>
      </c>
      <c r="E147" s="98">
        <v>0</v>
      </c>
      <c r="F147" s="98">
        <v>0</v>
      </c>
      <c r="G147" s="98">
        <v>300</v>
      </c>
      <c r="H147" s="98">
        <f t="shared" ref="H147:I147" si="112">+G147</f>
        <v>300</v>
      </c>
      <c r="I147" s="98">
        <f t="shared" si="112"/>
        <v>300</v>
      </c>
    </row>
    <row r="148" spans="1:9" x14ac:dyDescent="0.2">
      <c r="A148" s="200">
        <v>4223</v>
      </c>
      <c r="B148" s="201"/>
      <c r="C148" s="202"/>
      <c r="D148" s="126" t="s">
        <v>226</v>
      </c>
      <c r="E148" s="98">
        <v>0</v>
      </c>
      <c r="F148" s="98">
        <v>0</v>
      </c>
      <c r="G148" s="98">
        <v>300</v>
      </c>
      <c r="H148" s="98">
        <f t="shared" ref="H148:I148" si="113">+G148</f>
        <v>300</v>
      </c>
      <c r="I148" s="98">
        <f t="shared" si="113"/>
        <v>300</v>
      </c>
    </row>
    <row r="149" spans="1:9" x14ac:dyDescent="0.2">
      <c r="A149" s="200">
        <v>4227</v>
      </c>
      <c r="B149" s="201"/>
      <c r="C149" s="202"/>
      <c r="D149" s="126" t="s">
        <v>227</v>
      </c>
      <c r="E149" s="98">
        <v>0</v>
      </c>
      <c r="F149" s="98">
        <v>0</v>
      </c>
      <c r="G149" s="98">
        <v>200</v>
      </c>
      <c r="H149" s="98">
        <f t="shared" ref="H149:I149" si="114">+G149</f>
        <v>200</v>
      </c>
      <c r="I149" s="98">
        <f t="shared" si="114"/>
        <v>200</v>
      </c>
    </row>
    <row r="150" spans="1:9" x14ac:dyDescent="0.2">
      <c r="A150" s="192" t="s">
        <v>95</v>
      </c>
      <c r="B150" s="193"/>
      <c r="C150" s="194"/>
      <c r="D150" s="103" t="s">
        <v>102</v>
      </c>
      <c r="E150" s="96">
        <v>11376</v>
      </c>
      <c r="F150" s="96">
        <v>24714.05</v>
      </c>
      <c r="G150" s="96">
        <f t="shared" ref="G150:I150" si="115">+G151+G152</f>
        <v>0</v>
      </c>
      <c r="H150" s="96">
        <f t="shared" si="115"/>
        <v>0</v>
      </c>
      <c r="I150" s="96">
        <f t="shared" si="115"/>
        <v>0</v>
      </c>
    </row>
    <row r="151" spans="1:9" x14ac:dyDescent="0.2">
      <c r="A151" s="200">
        <v>32</v>
      </c>
      <c r="B151" s="201"/>
      <c r="C151" s="202"/>
      <c r="D151" s="104" t="s">
        <v>101</v>
      </c>
      <c r="E151" s="98">
        <v>0</v>
      </c>
      <c r="F151" s="98">
        <v>0</v>
      </c>
      <c r="G151" s="98">
        <v>0</v>
      </c>
      <c r="H151" s="98">
        <v>0</v>
      </c>
      <c r="I151" s="98">
        <v>0</v>
      </c>
    </row>
    <row r="152" spans="1:9" x14ac:dyDescent="0.2">
      <c r="A152" s="200">
        <v>4221</v>
      </c>
      <c r="B152" s="201"/>
      <c r="C152" s="202"/>
      <c r="D152" s="104" t="s">
        <v>154</v>
      </c>
      <c r="E152" s="98">
        <v>11376</v>
      </c>
      <c r="F152" s="98">
        <v>24714.05</v>
      </c>
      <c r="G152" s="98">
        <v>0</v>
      </c>
      <c r="H152" s="98">
        <v>0</v>
      </c>
      <c r="I152" s="98">
        <v>0</v>
      </c>
    </row>
    <row r="153" spans="1:9" x14ac:dyDescent="0.2">
      <c r="A153" s="189" t="s">
        <v>75</v>
      </c>
      <c r="B153" s="190"/>
      <c r="C153" s="191"/>
      <c r="D153" s="93" t="s">
        <v>76</v>
      </c>
      <c r="E153" s="94">
        <f t="shared" ref="E153:F153" si="116">+E154</f>
        <v>1684629</v>
      </c>
      <c r="F153" s="94">
        <f t="shared" si="116"/>
        <v>1522000</v>
      </c>
      <c r="G153" s="94">
        <f>+G154</f>
        <v>1570000</v>
      </c>
      <c r="H153" s="94">
        <f>+H154</f>
        <v>1570000</v>
      </c>
      <c r="I153" s="94">
        <f>+I154</f>
        <v>1570000</v>
      </c>
    </row>
    <row r="154" spans="1:9" x14ac:dyDescent="0.2">
      <c r="A154" s="192" t="s">
        <v>91</v>
      </c>
      <c r="B154" s="193"/>
      <c r="C154" s="194"/>
      <c r="D154" s="95" t="s">
        <v>97</v>
      </c>
      <c r="E154" s="96">
        <f>+E156+E160</f>
        <v>1684629</v>
      </c>
      <c r="F154" s="96">
        <f>+F156+F160</f>
        <v>1522000</v>
      </c>
      <c r="G154" s="96">
        <f>+G155+G156+G157+G158+G159+G160</f>
        <v>1570000</v>
      </c>
      <c r="H154" s="96">
        <f t="shared" ref="H154:I154" si="117">+H155+H156+H157+H158+H159+H160</f>
        <v>1570000</v>
      </c>
      <c r="I154" s="96">
        <f t="shared" si="117"/>
        <v>1570000</v>
      </c>
    </row>
    <row r="155" spans="1:9" x14ac:dyDescent="0.2">
      <c r="A155" s="200">
        <v>3111</v>
      </c>
      <c r="B155" s="201"/>
      <c r="C155" s="202"/>
      <c r="D155" s="87" t="s">
        <v>180</v>
      </c>
      <c r="E155" s="85">
        <v>0</v>
      </c>
      <c r="F155" s="85">
        <v>0</v>
      </c>
      <c r="G155" s="85">
        <v>1000000</v>
      </c>
      <c r="H155" s="85">
        <f t="shared" ref="H155:I155" si="118">+G155</f>
        <v>1000000</v>
      </c>
      <c r="I155" s="85">
        <f t="shared" si="118"/>
        <v>1000000</v>
      </c>
    </row>
    <row r="156" spans="1:9" x14ac:dyDescent="0.2">
      <c r="A156" s="200">
        <v>3121</v>
      </c>
      <c r="B156" s="201"/>
      <c r="C156" s="202"/>
      <c r="D156" s="87" t="s">
        <v>185</v>
      </c>
      <c r="E156" s="85">
        <v>1684629</v>
      </c>
      <c r="F156" s="85">
        <v>1482000</v>
      </c>
      <c r="G156" s="85">
        <v>40000</v>
      </c>
      <c r="H156" s="85">
        <f t="shared" ref="H156:I156" si="119">+G156</f>
        <v>40000</v>
      </c>
      <c r="I156" s="85">
        <f t="shared" si="119"/>
        <v>40000</v>
      </c>
    </row>
    <row r="157" spans="1:9" x14ac:dyDescent="0.2">
      <c r="A157" s="200">
        <v>3131</v>
      </c>
      <c r="B157" s="201"/>
      <c r="C157" s="202"/>
      <c r="D157" s="87" t="s">
        <v>181</v>
      </c>
      <c r="E157" s="85">
        <v>0</v>
      </c>
      <c r="F157" s="85">
        <v>0</v>
      </c>
      <c r="G157" s="85">
        <v>270000</v>
      </c>
      <c r="H157" s="85">
        <f t="shared" ref="H157:I157" si="120">+G157</f>
        <v>270000</v>
      </c>
      <c r="I157" s="85">
        <f t="shared" si="120"/>
        <v>270000</v>
      </c>
    </row>
    <row r="158" spans="1:9" x14ac:dyDescent="0.2">
      <c r="A158" s="200">
        <v>3132</v>
      </c>
      <c r="B158" s="201"/>
      <c r="C158" s="202"/>
      <c r="D158" s="87" t="s">
        <v>182</v>
      </c>
      <c r="E158" s="85">
        <v>0</v>
      </c>
      <c r="F158" s="85">
        <v>0</v>
      </c>
      <c r="G158" s="85">
        <v>220000</v>
      </c>
      <c r="H158" s="85">
        <f t="shared" ref="H158:I158" si="121">+G158</f>
        <v>220000</v>
      </c>
      <c r="I158" s="85">
        <f t="shared" si="121"/>
        <v>220000</v>
      </c>
    </row>
    <row r="159" spans="1:9" x14ac:dyDescent="0.2">
      <c r="A159" s="200">
        <v>3212</v>
      </c>
      <c r="B159" s="201"/>
      <c r="C159" s="202"/>
      <c r="D159" s="87" t="s">
        <v>183</v>
      </c>
      <c r="E159" s="85">
        <v>0</v>
      </c>
      <c r="F159" s="85">
        <v>0</v>
      </c>
      <c r="G159" s="85">
        <v>36000</v>
      </c>
      <c r="H159" s="85">
        <f t="shared" ref="H159:I159" si="122">+G159</f>
        <v>36000</v>
      </c>
      <c r="I159" s="85">
        <f t="shared" si="122"/>
        <v>36000</v>
      </c>
    </row>
    <row r="160" spans="1:9" x14ac:dyDescent="0.2">
      <c r="A160" s="200">
        <v>3295</v>
      </c>
      <c r="B160" s="201"/>
      <c r="C160" s="202"/>
      <c r="D160" s="87" t="s">
        <v>184</v>
      </c>
      <c r="E160" s="85">
        <v>0</v>
      </c>
      <c r="F160" s="85">
        <v>40000</v>
      </c>
      <c r="G160" s="85">
        <v>4000</v>
      </c>
      <c r="H160" s="85">
        <f>+G160</f>
        <v>4000</v>
      </c>
      <c r="I160" s="85">
        <f>+H160</f>
        <v>4000</v>
      </c>
    </row>
    <row r="161" spans="1:9" x14ac:dyDescent="0.2">
      <c r="A161" s="189" t="s">
        <v>64</v>
      </c>
      <c r="B161" s="190"/>
      <c r="C161" s="191"/>
      <c r="D161" s="93" t="s">
        <v>77</v>
      </c>
      <c r="E161" s="94">
        <f t="shared" ref="E161:F161" si="123">+E162</f>
        <v>97374</v>
      </c>
      <c r="F161" s="94">
        <f t="shared" si="123"/>
        <v>100000</v>
      </c>
      <c r="G161" s="94">
        <f>+G162+G164</f>
        <v>120000</v>
      </c>
      <c r="H161" s="94">
        <f t="shared" ref="H161:I161" si="124">+H162+H164</f>
        <v>120000</v>
      </c>
      <c r="I161" s="94">
        <f t="shared" si="124"/>
        <v>120000</v>
      </c>
    </row>
    <row r="162" spans="1:9" x14ac:dyDescent="0.2">
      <c r="A162" s="192" t="s">
        <v>91</v>
      </c>
      <c r="B162" s="193"/>
      <c r="C162" s="194"/>
      <c r="D162" s="95" t="s">
        <v>97</v>
      </c>
      <c r="E162" s="96">
        <f>+E163</f>
        <v>97374</v>
      </c>
      <c r="F162" s="96">
        <f>+F163</f>
        <v>100000</v>
      </c>
      <c r="G162" s="96">
        <f>+G163</f>
        <v>100000</v>
      </c>
      <c r="H162" s="96">
        <f t="shared" ref="H162:I162" si="125">+H163</f>
        <v>100000</v>
      </c>
      <c r="I162" s="96">
        <f t="shared" si="125"/>
        <v>100000</v>
      </c>
    </row>
    <row r="163" spans="1:9" x14ac:dyDescent="0.2">
      <c r="A163" s="209">
        <v>3222</v>
      </c>
      <c r="B163" s="210"/>
      <c r="C163" s="211"/>
      <c r="D163" s="87" t="s">
        <v>155</v>
      </c>
      <c r="E163" s="98">
        <v>97374</v>
      </c>
      <c r="F163" s="98">
        <v>100000</v>
      </c>
      <c r="G163" s="98">
        <v>100000</v>
      </c>
      <c r="H163" s="98">
        <f>+G163</f>
        <v>100000</v>
      </c>
      <c r="I163" s="98">
        <f>+H163</f>
        <v>100000</v>
      </c>
    </row>
    <row r="164" spans="1:9" x14ac:dyDescent="0.2">
      <c r="A164" s="192" t="s">
        <v>93</v>
      </c>
      <c r="B164" s="193"/>
      <c r="C164" s="194"/>
      <c r="D164" s="95" t="s">
        <v>96</v>
      </c>
      <c r="E164" s="96">
        <v>17731</v>
      </c>
      <c r="F164" s="96">
        <v>23000</v>
      </c>
      <c r="G164" s="96">
        <f>+G166+G167+G168+G169</f>
        <v>20000</v>
      </c>
      <c r="H164" s="96">
        <f t="shared" ref="H164:I164" si="126">+H166+H167+H168+H169</f>
        <v>20000</v>
      </c>
      <c r="I164" s="96">
        <f t="shared" si="126"/>
        <v>20000</v>
      </c>
    </row>
    <row r="165" spans="1:9" x14ac:dyDescent="0.2">
      <c r="A165" s="200">
        <v>32</v>
      </c>
      <c r="B165" s="201"/>
      <c r="C165" s="202"/>
      <c r="D165" s="97" t="s">
        <v>16</v>
      </c>
      <c r="E165" s="98">
        <f>12831+4343</f>
        <v>17174</v>
      </c>
      <c r="F165" s="98">
        <v>13000</v>
      </c>
      <c r="G165" s="98">
        <v>0</v>
      </c>
      <c r="H165" s="98">
        <v>0</v>
      </c>
      <c r="I165" s="98">
        <v>0</v>
      </c>
    </row>
    <row r="166" spans="1:9" x14ac:dyDescent="0.2">
      <c r="A166" s="200">
        <v>3221</v>
      </c>
      <c r="B166" s="201"/>
      <c r="C166" s="202"/>
      <c r="D166" s="126" t="s">
        <v>199</v>
      </c>
      <c r="E166" s="98">
        <v>0</v>
      </c>
      <c r="F166" s="98">
        <v>0</v>
      </c>
      <c r="G166" s="98">
        <v>5000</v>
      </c>
      <c r="H166" s="98">
        <f>+G166</f>
        <v>5000</v>
      </c>
      <c r="I166" s="98">
        <f>+H166</f>
        <v>5000</v>
      </c>
    </row>
    <row r="167" spans="1:9" x14ac:dyDescent="0.2">
      <c r="A167" s="200">
        <v>3222</v>
      </c>
      <c r="B167" s="201"/>
      <c r="C167" s="202"/>
      <c r="D167" s="126" t="s">
        <v>205</v>
      </c>
      <c r="E167" s="98">
        <v>0</v>
      </c>
      <c r="F167" s="98">
        <v>0</v>
      </c>
      <c r="G167" s="98">
        <v>13000</v>
      </c>
      <c r="H167" s="98">
        <f t="shared" ref="H167:I167" si="127">+G167</f>
        <v>13000</v>
      </c>
      <c r="I167" s="98">
        <f t="shared" si="127"/>
        <v>13000</v>
      </c>
    </row>
    <row r="168" spans="1:9" x14ac:dyDescent="0.2">
      <c r="A168" s="200">
        <v>3299</v>
      </c>
      <c r="B168" s="201"/>
      <c r="C168" s="202"/>
      <c r="D168" s="126" t="s">
        <v>206</v>
      </c>
      <c r="E168" s="98">
        <v>0</v>
      </c>
      <c r="F168" s="98">
        <v>0</v>
      </c>
      <c r="G168" s="98">
        <v>1000</v>
      </c>
      <c r="H168" s="98">
        <f t="shared" ref="H168:I168" si="128">+G168</f>
        <v>1000</v>
      </c>
      <c r="I168" s="98">
        <f t="shared" si="128"/>
        <v>1000</v>
      </c>
    </row>
    <row r="169" spans="1:9" x14ac:dyDescent="0.2">
      <c r="A169" s="200">
        <v>4221</v>
      </c>
      <c r="B169" s="201"/>
      <c r="C169" s="202"/>
      <c r="D169" s="126" t="s">
        <v>201</v>
      </c>
      <c r="E169" s="98">
        <v>0</v>
      </c>
      <c r="F169" s="98">
        <v>0</v>
      </c>
      <c r="G169" s="98">
        <v>1000</v>
      </c>
      <c r="H169" s="98">
        <f t="shared" ref="H169:I169" si="129">+G169</f>
        <v>1000</v>
      </c>
      <c r="I169" s="98">
        <f t="shared" si="129"/>
        <v>1000</v>
      </c>
    </row>
    <row r="170" spans="1:9" x14ac:dyDescent="0.2">
      <c r="A170" s="189" t="s">
        <v>186</v>
      </c>
      <c r="B170" s="190"/>
      <c r="C170" s="191"/>
      <c r="D170" s="124" t="s">
        <v>190</v>
      </c>
      <c r="E170" s="114">
        <v>0</v>
      </c>
      <c r="F170" s="114">
        <v>0</v>
      </c>
      <c r="G170" s="114">
        <f>+G171+G173</f>
        <v>3100</v>
      </c>
      <c r="H170" s="114">
        <f>+G170</f>
        <v>3100</v>
      </c>
      <c r="I170" s="114">
        <f>+H170</f>
        <v>3100</v>
      </c>
    </row>
    <row r="171" spans="1:9" x14ac:dyDescent="0.2">
      <c r="A171" s="192" t="s">
        <v>91</v>
      </c>
      <c r="B171" s="193"/>
      <c r="C171" s="194"/>
      <c r="D171" s="125" t="s">
        <v>97</v>
      </c>
      <c r="E171" s="96">
        <f>+E172</f>
        <v>0</v>
      </c>
      <c r="F171" s="96">
        <f>+F172</f>
        <v>0</v>
      </c>
      <c r="G171" s="96">
        <f>+G172</f>
        <v>2700</v>
      </c>
      <c r="H171" s="96">
        <f t="shared" ref="H171:I171" si="130">+H172</f>
        <v>2700</v>
      </c>
      <c r="I171" s="96">
        <f t="shared" si="130"/>
        <v>2700</v>
      </c>
    </row>
    <row r="172" spans="1:9" x14ac:dyDescent="0.2">
      <c r="A172" s="209">
        <v>3299</v>
      </c>
      <c r="B172" s="210"/>
      <c r="C172" s="211"/>
      <c r="D172" s="126" t="s">
        <v>187</v>
      </c>
      <c r="E172" s="98">
        <v>0</v>
      </c>
      <c r="F172" s="98">
        <v>0</v>
      </c>
      <c r="G172" s="98">
        <v>2700</v>
      </c>
      <c r="H172" s="98">
        <f>+G172</f>
        <v>2700</v>
      </c>
      <c r="I172" s="98">
        <f>+H172</f>
        <v>2700</v>
      </c>
    </row>
    <row r="173" spans="1:9" x14ac:dyDescent="0.2">
      <c r="A173" s="192" t="s">
        <v>91</v>
      </c>
      <c r="B173" s="193"/>
      <c r="C173" s="194"/>
      <c r="D173" s="125" t="s">
        <v>92</v>
      </c>
      <c r="E173" s="96">
        <f>+E174</f>
        <v>0</v>
      </c>
      <c r="F173" s="96">
        <f>+F174</f>
        <v>0</v>
      </c>
      <c r="G173" s="96">
        <f>+G174</f>
        <v>400</v>
      </c>
      <c r="H173" s="96">
        <f>+H174</f>
        <v>400</v>
      </c>
      <c r="I173" s="96">
        <f>+I174</f>
        <v>400</v>
      </c>
    </row>
    <row r="174" spans="1:9" x14ac:dyDescent="0.2">
      <c r="A174" s="200">
        <v>3213</v>
      </c>
      <c r="B174" s="201"/>
      <c r="C174" s="202"/>
      <c r="D174" s="126" t="s">
        <v>202</v>
      </c>
      <c r="E174" s="85">
        <v>0</v>
      </c>
      <c r="F174" s="85">
        <v>0</v>
      </c>
      <c r="G174" s="85">
        <v>400</v>
      </c>
      <c r="H174" s="85">
        <f>+G174</f>
        <v>400</v>
      </c>
      <c r="I174" s="85">
        <f>+H174</f>
        <v>400</v>
      </c>
    </row>
    <row r="175" spans="1:9" x14ac:dyDescent="0.2">
      <c r="A175" s="189" t="s">
        <v>82</v>
      </c>
      <c r="B175" s="190"/>
      <c r="C175" s="191"/>
      <c r="D175" s="93" t="s">
        <v>83</v>
      </c>
      <c r="E175" s="94">
        <f t="shared" ref="E175:F175" si="131">+E176</f>
        <v>36128</v>
      </c>
      <c r="F175" s="94">
        <f t="shared" si="131"/>
        <v>48000</v>
      </c>
      <c r="G175" s="94">
        <f>+G176</f>
        <v>60000</v>
      </c>
      <c r="H175" s="94">
        <f t="shared" ref="H175:I175" si="132">+H176</f>
        <v>60000</v>
      </c>
      <c r="I175" s="94">
        <f t="shared" si="132"/>
        <v>60000</v>
      </c>
    </row>
    <row r="176" spans="1:9" x14ac:dyDescent="0.2">
      <c r="A176" s="192" t="s">
        <v>91</v>
      </c>
      <c r="B176" s="193"/>
      <c r="C176" s="194"/>
      <c r="D176" s="95" t="s">
        <v>92</v>
      </c>
      <c r="E176" s="96">
        <f>+E177</f>
        <v>36128</v>
      </c>
      <c r="F176" s="96">
        <f>+F177</f>
        <v>48000</v>
      </c>
      <c r="G176" s="96">
        <f>+G177+G178+G179+G180+G181</f>
        <v>60000</v>
      </c>
      <c r="H176" s="96">
        <f t="shared" ref="H176:I176" si="133">+H177+H178+H179+H180+H181</f>
        <v>60000</v>
      </c>
      <c r="I176" s="96">
        <f t="shared" si="133"/>
        <v>60000</v>
      </c>
    </row>
    <row r="177" spans="1:9" x14ac:dyDescent="0.2">
      <c r="A177" s="200">
        <v>3111</v>
      </c>
      <c r="B177" s="201"/>
      <c r="C177" s="202"/>
      <c r="D177" s="87" t="s">
        <v>189</v>
      </c>
      <c r="E177" s="85">
        <v>36128</v>
      </c>
      <c r="F177" s="85">
        <v>48000</v>
      </c>
      <c r="G177" s="85">
        <v>51500</v>
      </c>
      <c r="H177" s="85">
        <f>+G177</f>
        <v>51500</v>
      </c>
      <c r="I177" s="85">
        <f>+H177</f>
        <v>51500</v>
      </c>
    </row>
    <row r="178" spans="1:9" x14ac:dyDescent="0.2">
      <c r="A178" s="200">
        <v>3121</v>
      </c>
      <c r="B178" s="201"/>
      <c r="C178" s="202"/>
      <c r="D178" s="87" t="s">
        <v>185</v>
      </c>
      <c r="E178" s="85">
        <v>0</v>
      </c>
      <c r="F178" s="85">
        <v>0</v>
      </c>
      <c r="G178" s="85">
        <v>2000</v>
      </c>
      <c r="H178" s="85">
        <f t="shared" ref="H178:I178" si="134">+G178</f>
        <v>2000</v>
      </c>
      <c r="I178" s="85">
        <f t="shared" si="134"/>
        <v>2000</v>
      </c>
    </row>
    <row r="179" spans="1:9" x14ac:dyDescent="0.2">
      <c r="A179" s="200">
        <v>3131</v>
      </c>
      <c r="B179" s="201"/>
      <c r="C179" s="202"/>
      <c r="D179" s="87" t="s">
        <v>181</v>
      </c>
      <c r="E179" s="85">
        <v>0</v>
      </c>
      <c r="F179" s="85">
        <v>0</v>
      </c>
      <c r="G179" s="85">
        <v>500</v>
      </c>
      <c r="H179" s="85">
        <f t="shared" ref="H179:I179" si="135">+G179</f>
        <v>500</v>
      </c>
      <c r="I179" s="85">
        <f t="shared" si="135"/>
        <v>500</v>
      </c>
    </row>
    <row r="180" spans="1:9" x14ac:dyDescent="0.2">
      <c r="A180" s="200">
        <v>3132</v>
      </c>
      <c r="B180" s="201"/>
      <c r="C180" s="202"/>
      <c r="D180" s="87" t="s">
        <v>182</v>
      </c>
      <c r="E180" s="85">
        <v>0</v>
      </c>
      <c r="F180" s="85">
        <v>0</v>
      </c>
      <c r="G180" s="85">
        <v>2000</v>
      </c>
      <c r="H180" s="85">
        <f t="shared" ref="H180:I180" si="136">+G180</f>
        <v>2000</v>
      </c>
      <c r="I180" s="85">
        <f t="shared" si="136"/>
        <v>2000</v>
      </c>
    </row>
    <row r="181" spans="1:9" x14ac:dyDescent="0.2">
      <c r="A181" s="200">
        <v>3212</v>
      </c>
      <c r="B181" s="201"/>
      <c r="C181" s="202"/>
      <c r="D181" s="87" t="s">
        <v>188</v>
      </c>
      <c r="E181" s="85">
        <v>0</v>
      </c>
      <c r="F181" s="85">
        <v>0</v>
      </c>
      <c r="G181" s="85">
        <v>4000</v>
      </c>
      <c r="H181" s="85">
        <f t="shared" ref="H181:I181" si="137">+G181</f>
        <v>4000</v>
      </c>
      <c r="I181" s="85">
        <f t="shared" si="137"/>
        <v>4000</v>
      </c>
    </row>
    <row r="182" spans="1:9" x14ac:dyDescent="0.2">
      <c r="A182" s="189" t="s">
        <v>78</v>
      </c>
      <c r="B182" s="190"/>
      <c r="C182" s="191"/>
      <c r="D182" s="93" t="s">
        <v>79</v>
      </c>
      <c r="E182" s="94">
        <f t="shared" ref="E182:F182" si="138">+E183+E185</f>
        <v>44821</v>
      </c>
      <c r="F182" s="94">
        <f t="shared" si="138"/>
        <v>41000</v>
      </c>
      <c r="G182" s="94">
        <f>+G183+G185</f>
        <v>41000</v>
      </c>
      <c r="H182" s="94">
        <f t="shared" ref="H182:I182" si="139">+H183+H185</f>
        <v>41000</v>
      </c>
      <c r="I182" s="94">
        <f t="shared" si="139"/>
        <v>41000</v>
      </c>
    </row>
    <row r="183" spans="1:9" x14ac:dyDescent="0.2">
      <c r="A183" s="192" t="s">
        <v>91</v>
      </c>
      <c r="B183" s="193"/>
      <c r="C183" s="194"/>
      <c r="D183" s="95" t="s">
        <v>97</v>
      </c>
      <c r="E183" s="96">
        <f>+E184</f>
        <v>29977</v>
      </c>
      <c r="F183" s="96">
        <f>+F184</f>
        <v>31000</v>
      </c>
      <c r="G183" s="96">
        <f>+G184</f>
        <v>31000</v>
      </c>
      <c r="H183" s="96">
        <f t="shared" ref="H183:I183" si="140">+H184</f>
        <v>31000</v>
      </c>
      <c r="I183" s="96">
        <f t="shared" si="140"/>
        <v>31000</v>
      </c>
    </row>
    <row r="184" spans="1:9" x14ac:dyDescent="0.2">
      <c r="A184" s="209">
        <v>4242</v>
      </c>
      <c r="B184" s="210"/>
      <c r="C184" s="211"/>
      <c r="D184" s="97" t="s">
        <v>100</v>
      </c>
      <c r="E184" s="98">
        <v>29977</v>
      </c>
      <c r="F184" s="98">
        <v>31000</v>
      </c>
      <c r="G184" s="98">
        <v>31000</v>
      </c>
      <c r="H184" s="98">
        <v>31000</v>
      </c>
      <c r="I184" s="98">
        <v>31000</v>
      </c>
    </row>
    <row r="185" spans="1:9" x14ac:dyDescent="0.2">
      <c r="A185" s="192" t="s">
        <v>91</v>
      </c>
      <c r="B185" s="193"/>
      <c r="C185" s="194"/>
      <c r="D185" s="95" t="s">
        <v>92</v>
      </c>
      <c r="E185" s="96">
        <f>+E186</f>
        <v>14844</v>
      </c>
      <c r="F185" s="96">
        <f>+F186</f>
        <v>10000</v>
      </c>
      <c r="G185" s="96">
        <f>+G186</f>
        <v>10000</v>
      </c>
      <c r="H185" s="96">
        <f t="shared" ref="H185:I185" si="141">+H186</f>
        <v>10000</v>
      </c>
      <c r="I185" s="96">
        <f t="shared" si="141"/>
        <v>10000</v>
      </c>
    </row>
    <row r="186" spans="1:9" x14ac:dyDescent="0.2">
      <c r="A186" s="209">
        <v>3722</v>
      </c>
      <c r="B186" s="210"/>
      <c r="C186" s="211"/>
      <c r="D186" s="97" t="s">
        <v>99</v>
      </c>
      <c r="E186" s="98">
        <v>14844</v>
      </c>
      <c r="F186" s="98">
        <v>10000</v>
      </c>
      <c r="G186" s="98">
        <v>10000</v>
      </c>
      <c r="H186" s="98">
        <v>10000</v>
      </c>
      <c r="I186" s="98">
        <v>10000</v>
      </c>
    </row>
    <row r="187" spans="1:9" x14ac:dyDescent="0.2">
      <c r="A187" s="189" t="s">
        <v>80</v>
      </c>
      <c r="B187" s="190"/>
      <c r="C187" s="191"/>
      <c r="D187" s="105" t="s">
        <v>81</v>
      </c>
      <c r="E187" s="94">
        <f t="shared" ref="E187:F188" si="142">+E188</f>
        <v>886</v>
      </c>
      <c r="F187" s="94">
        <f t="shared" si="142"/>
        <v>1000</v>
      </c>
      <c r="G187" s="94">
        <f>+G188</f>
        <v>900</v>
      </c>
      <c r="H187" s="94">
        <f>+H188</f>
        <v>900</v>
      </c>
      <c r="I187" s="94">
        <f>+I188</f>
        <v>900</v>
      </c>
    </row>
    <row r="188" spans="1:9" x14ac:dyDescent="0.2">
      <c r="A188" s="192" t="s">
        <v>91</v>
      </c>
      <c r="B188" s="193"/>
      <c r="C188" s="194"/>
      <c r="D188" s="95" t="s">
        <v>97</v>
      </c>
      <c r="E188" s="96">
        <f t="shared" si="142"/>
        <v>886</v>
      </c>
      <c r="F188" s="96">
        <f t="shared" si="142"/>
        <v>1000</v>
      </c>
      <c r="G188" s="96">
        <v>900</v>
      </c>
      <c r="H188" s="96">
        <f>+G188</f>
        <v>900</v>
      </c>
      <c r="I188" s="96">
        <f>+H188</f>
        <v>900</v>
      </c>
    </row>
    <row r="189" spans="1:9" x14ac:dyDescent="0.2">
      <c r="A189" s="209">
        <v>3812</v>
      </c>
      <c r="B189" s="210"/>
      <c r="C189" s="211"/>
      <c r="D189" s="97" t="s">
        <v>98</v>
      </c>
      <c r="E189" s="98">
        <v>886</v>
      </c>
      <c r="F189" s="98">
        <v>1000</v>
      </c>
      <c r="G189" s="98">
        <v>1000</v>
      </c>
      <c r="H189" s="98">
        <v>1000</v>
      </c>
      <c r="I189" s="98">
        <v>1000</v>
      </c>
    </row>
    <row r="190" spans="1:9" ht="12.75" customHeight="1" x14ac:dyDescent="0.2">
      <c r="A190" s="189" t="s">
        <v>191</v>
      </c>
      <c r="B190" s="190"/>
      <c r="C190" s="191"/>
      <c r="D190" s="124" t="s">
        <v>67</v>
      </c>
      <c r="E190" s="94">
        <f t="shared" ref="E190:F191" si="143">+E191</f>
        <v>0</v>
      </c>
      <c r="F190" s="94">
        <f t="shared" si="143"/>
        <v>8800</v>
      </c>
      <c r="G190" s="94">
        <f>+G191</f>
        <v>3500</v>
      </c>
      <c r="H190" s="94">
        <f t="shared" ref="H190:I191" si="144">+H191</f>
        <v>3500</v>
      </c>
      <c r="I190" s="94">
        <f t="shared" si="144"/>
        <v>3500</v>
      </c>
    </row>
    <row r="191" spans="1:9" ht="14.25" customHeight="1" x14ac:dyDescent="0.2">
      <c r="A191" s="192" t="s">
        <v>91</v>
      </c>
      <c r="B191" s="193"/>
      <c r="C191" s="194"/>
      <c r="D191" s="125" t="s">
        <v>92</v>
      </c>
      <c r="E191" s="96">
        <f t="shared" si="143"/>
        <v>0</v>
      </c>
      <c r="F191" s="96">
        <f t="shared" si="143"/>
        <v>8800</v>
      </c>
      <c r="G191" s="96">
        <f>+G192</f>
        <v>3500</v>
      </c>
      <c r="H191" s="96">
        <f t="shared" si="144"/>
        <v>3500</v>
      </c>
      <c r="I191" s="96">
        <f t="shared" si="144"/>
        <v>3500</v>
      </c>
    </row>
    <row r="192" spans="1:9" x14ac:dyDescent="0.2">
      <c r="A192" s="186">
        <v>3232</v>
      </c>
      <c r="B192" s="187"/>
      <c r="C192" s="188"/>
      <c r="D192" s="101" t="s">
        <v>192</v>
      </c>
      <c r="E192" s="102">
        <f>+E270</f>
        <v>0</v>
      </c>
      <c r="F192" s="102">
        <v>8800</v>
      </c>
      <c r="G192" s="98">
        <v>3500</v>
      </c>
      <c r="H192" s="98">
        <v>3500</v>
      </c>
      <c r="I192" s="98">
        <v>3500</v>
      </c>
    </row>
    <row r="193" spans="1:9" x14ac:dyDescent="0.2">
      <c r="A193" s="189" t="s">
        <v>193</v>
      </c>
      <c r="B193" s="190"/>
      <c r="C193" s="191"/>
      <c r="D193" s="124" t="s">
        <v>194</v>
      </c>
      <c r="E193" s="114">
        <v>0</v>
      </c>
      <c r="F193" s="114">
        <v>0</v>
      </c>
      <c r="G193" s="94">
        <v>1500</v>
      </c>
      <c r="H193" s="94">
        <f>+G193</f>
        <v>1500</v>
      </c>
      <c r="I193" s="94">
        <f>+H193</f>
        <v>1500</v>
      </c>
    </row>
    <row r="194" spans="1:9" ht="14.25" customHeight="1" x14ac:dyDescent="0.2">
      <c r="A194" s="192" t="s">
        <v>91</v>
      </c>
      <c r="B194" s="193"/>
      <c r="C194" s="194"/>
      <c r="D194" s="125" t="s">
        <v>92</v>
      </c>
      <c r="E194" s="96">
        <f t="shared" ref="E194:F194" si="145">+E195</f>
        <v>0</v>
      </c>
      <c r="F194" s="96">
        <f t="shared" si="145"/>
        <v>0</v>
      </c>
      <c r="G194" s="96">
        <f>+G195</f>
        <v>1500</v>
      </c>
      <c r="H194" s="96">
        <f t="shared" ref="H194:I194" si="146">+H195</f>
        <v>1500</v>
      </c>
      <c r="I194" s="96">
        <f t="shared" si="146"/>
        <v>1500</v>
      </c>
    </row>
    <row r="195" spans="1:9" x14ac:dyDescent="0.2">
      <c r="A195" s="186">
        <v>3299</v>
      </c>
      <c r="B195" s="187"/>
      <c r="C195" s="188"/>
      <c r="D195" s="101" t="s">
        <v>195</v>
      </c>
      <c r="E195" s="102">
        <f>+E273</f>
        <v>0</v>
      </c>
      <c r="F195" s="102">
        <v>0</v>
      </c>
      <c r="G195" s="98">
        <v>1500</v>
      </c>
      <c r="H195" s="98">
        <f>+G195</f>
        <v>1500</v>
      </c>
      <c r="I195" s="98">
        <f>+H195</f>
        <v>1500</v>
      </c>
    </row>
    <row r="196" spans="1:9" x14ac:dyDescent="0.2">
      <c r="A196" s="106"/>
      <c r="B196" s="106"/>
      <c r="C196" s="106"/>
      <c r="D196" s="106"/>
      <c r="E196" s="106"/>
      <c r="F196" s="106"/>
      <c r="G196" s="107"/>
      <c r="H196" s="107"/>
      <c r="I196" s="107"/>
    </row>
    <row r="197" spans="1:9" x14ac:dyDescent="0.2">
      <c r="A197" s="106"/>
      <c r="B197" s="106"/>
      <c r="C197" s="106"/>
      <c r="D197" s="106"/>
      <c r="E197" s="106"/>
      <c r="F197" s="106"/>
      <c r="G197" s="107"/>
      <c r="H197" s="107"/>
      <c r="I197" s="107"/>
    </row>
    <row r="198" spans="1:9" ht="15" customHeight="1" x14ac:dyDescent="0.2">
      <c r="A198" s="212" t="s">
        <v>14</v>
      </c>
      <c r="B198" s="201"/>
      <c r="C198" s="202"/>
      <c r="D198" s="108" t="s">
        <v>15</v>
      </c>
      <c r="E198" s="109" t="s">
        <v>167</v>
      </c>
      <c r="F198" s="109" t="s">
        <v>168</v>
      </c>
      <c r="G198" s="109" t="s">
        <v>43</v>
      </c>
      <c r="H198" s="155" t="s">
        <v>37</v>
      </c>
      <c r="I198" s="155" t="s">
        <v>42</v>
      </c>
    </row>
    <row r="199" spans="1:9" ht="14.25" customHeight="1" x14ac:dyDescent="0.2">
      <c r="A199" s="213" t="s">
        <v>84</v>
      </c>
      <c r="B199" s="214"/>
      <c r="C199" s="215"/>
      <c r="D199" s="110"/>
      <c r="E199" s="111">
        <f>+E200+E205+E221</f>
        <v>2130621</v>
      </c>
      <c r="F199" s="111">
        <f>+F200+F205+F221</f>
        <v>1958219.79</v>
      </c>
      <c r="G199" s="111">
        <f>+G200+G205+G221</f>
        <v>2045104</v>
      </c>
      <c r="H199" s="111">
        <f>+H200+H205+H221</f>
        <v>2045104</v>
      </c>
      <c r="I199" s="111">
        <f>+I200+I205+I221</f>
        <v>2045104</v>
      </c>
    </row>
    <row r="200" spans="1:9" ht="18" customHeight="1" x14ac:dyDescent="0.2">
      <c r="A200" s="206" t="s">
        <v>45</v>
      </c>
      <c r="B200" s="207"/>
      <c r="C200" s="208"/>
      <c r="D200" s="112" t="s">
        <v>46</v>
      </c>
      <c r="E200" s="113">
        <f t="shared" ref="E200:F200" si="147">SUM(E201:E204)</f>
        <v>107638</v>
      </c>
      <c r="F200" s="113">
        <f t="shared" si="147"/>
        <v>86174</v>
      </c>
      <c r="G200" s="113">
        <f>SUM(G201:G204)</f>
        <v>105049</v>
      </c>
      <c r="H200" s="113">
        <f t="shared" ref="H200:I200" si="148">SUM(H201:H204)</f>
        <v>105049</v>
      </c>
      <c r="I200" s="113">
        <f t="shared" si="148"/>
        <v>105049</v>
      </c>
    </row>
    <row r="201" spans="1:9" ht="24" customHeight="1" x14ac:dyDescent="0.2">
      <c r="A201" s="203" t="s">
        <v>71</v>
      </c>
      <c r="B201" s="204"/>
      <c r="C201" s="205"/>
      <c r="D201" s="75" t="s">
        <v>48</v>
      </c>
      <c r="E201" s="113"/>
      <c r="F201" s="113"/>
      <c r="G201" s="113"/>
      <c r="H201" s="113"/>
      <c r="I201" s="113"/>
    </row>
    <row r="202" spans="1:9" ht="24" customHeight="1" x14ac:dyDescent="0.2">
      <c r="A202" s="203" t="s">
        <v>47</v>
      </c>
      <c r="B202" s="204"/>
      <c r="C202" s="205"/>
      <c r="D202" s="75" t="s">
        <v>48</v>
      </c>
      <c r="E202" s="113"/>
      <c r="F202" s="113"/>
      <c r="G202" s="113"/>
      <c r="H202" s="113"/>
      <c r="I202" s="113"/>
    </row>
    <row r="203" spans="1:9" x14ac:dyDescent="0.2">
      <c r="A203" s="189" t="s">
        <v>49</v>
      </c>
      <c r="B203" s="190"/>
      <c r="C203" s="191"/>
      <c r="D203" s="93" t="s">
        <v>8</v>
      </c>
      <c r="E203" s="114">
        <f>+E18</f>
        <v>97236</v>
      </c>
      <c r="F203" s="114">
        <f>+F17</f>
        <v>75772</v>
      </c>
      <c r="G203" s="94">
        <v>93661</v>
      </c>
      <c r="H203" s="94">
        <f>+G203</f>
        <v>93661</v>
      </c>
      <c r="I203" s="94">
        <f>+H203</f>
        <v>93661</v>
      </c>
    </row>
    <row r="204" spans="1:9" x14ac:dyDescent="0.2">
      <c r="A204" s="189" t="s">
        <v>50</v>
      </c>
      <c r="B204" s="190"/>
      <c r="C204" s="191"/>
      <c r="D204" s="105" t="s">
        <v>51</v>
      </c>
      <c r="E204" s="115">
        <f>+E40</f>
        <v>10402</v>
      </c>
      <c r="F204" s="115">
        <f>+F38</f>
        <v>10402</v>
      </c>
      <c r="G204" s="94">
        <v>11388</v>
      </c>
      <c r="H204" s="94">
        <f>+G204</f>
        <v>11388</v>
      </c>
      <c r="I204" s="94">
        <f>+H204</f>
        <v>11388</v>
      </c>
    </row>
    <row r="205" spans="1:9" x14ac:dyDescent="0.2">
      <c r="A205" s="206" t="s">
        <v>52</v>
      </c>
      <c r="B205" s="207"/>
      <c r="C205" s="208"/>
      <c r="D205" s="112" t="s">
        <v>53</v>
      </c>
      <c r="E205" s="113">
        <f>+E207+E215+E219</f>
        <v>88605</v>
      </c>
      <c r="F205" s="113">
        <f t="shared" ref="F205:I205" si="149">+F207+F215+F219</f>
        <v>67331.740000000005</v>
      </c>
      <c r="G205" s="113">
        <f t="shared" si="149"/>
        <v>105055</v>
      </c>
      <c r="H205" s="113">
        <f t="shared" si="149"/>
        <v>105055</v>
      </c>
      <c r="I205" s="113">
        <f t="shared" si="149"/>
        <v>105055</v>
      </c>
    </row>
    <row r="206" spans="1:9" ht="23.25" customHeight="1" x14ac:dyDescent="0.2">
      <c r="A206" s="203" t="s">
        <v>72</v>
      </c>
      <c r="B206" s="204"/>
      <c r="C206" s="205"/>
      <c r="D206" s="75" t="s">
        <v>54</v>
      </c>
      <c r="E206" s="121"/>
      <c r="F206" s="75"/>
      <c r="G206" s="113"/>
      <c r="H206" s="113"/>
      <c r="I206" s="113"/>
    </row>
    <row r="207" spans="1:9" ht="14.25" customHeight="1" x14ac:dyDescent="0.2">
      <c r="A207" s="203" t="s">
        <v>47</v>
      </c>
      <c r="B207" s="204"/>
      <c r="C207" s="205"/>
      <c r="D207" s="75" t="s">
        <v>55</v>
      </c>
      <c r="E207" s="160">
        <f>+E208+E209+E210+E211+E212+E213+E214</f>
        <v>37724</v>
      </c>
      <c r="F207" s="160">
        <f t="shared" ref="F207:I207" si="150">+F208+F209+F210+F211+F212+F213+F214</f>
        <v>58531.740000000005</v>
      </c>
      <c r="G207" s="160">
        <f t="shared" si="150"/>
        <v>93555</v>
      </c>
      <c r="H207" s="160">
        <f t="shared" si="150"/>
        <v>93555</v>
      </c>
      <c r="I207" s="160">
        <f t="shared" si="150"/>
        <v>93555</v>
      </c>
    </row>
    <row r="208" spans="1:9" x14ac:dyDescent="0.2">
      <c r="A208" s="189" t="s">
        <v>64</v>
      </c>
      <c r="B208" s="190"/>
      <c r="C208" s="191"/>
      <c r="D208" s="93" t="s">
        <v>63</v>
      </c>
      <c r="E208" s="114">
        <f>+E50</f>
        <v>248</v>
      </c>
      <c r="F208" s="114">
        <f>+F45</f>
        <v>500</v>
      </c>
      <c r="G208" s="94">
        <v>2000</v>
      </c>
      <c r="H208" s="94">
        <f t="shared" ref="H208:I210" si="151">+G208</f>
        <v>2000</v>
      </c>
      <c r="I208" s="94">
        <f t="shared" si="151"/>
        <v>2000</v>
      </c>
    </row>
    <row r="209" spans="1:14" x14ac:dyDescent="0.2">
      <c r="A209" s="189" t="s">
        <v>82</v>
      </c>
      <c r="B209" s="190"/>
      <c r="C209" s="191"/>
      <c r="D209" s="158" t="s">
        <v>173</v>
      </c>
      <c r="E209" s="114">
        <f>+E51</f>
        <v>608</v>
      </c>
      <c r="F209" s="114">
        <f>+F46</f>
        <v>500</v>
      </c>
      <c r="G209" s="94">
        <v>1744</v>
      </c>
      <c r="H209" s="94">
        <f t="shared" si="151"/>
        <v>1744</v>
      </c>
      <c r="I209" s="94">
        <f t="shared" si="151"/>
        <v>1744</v>
      </c>
    </row>
    <row r="210" spans="1:14" x14ac:dyDescent="0.2">
      <c r="A210" s="189" t="s">
        <v>176</v>
      </c>
      <c r="B210" s="190"/>
      <c r="C210" s="191"/>
      <c r="D210" s="123" t="s">
        <v>156</v>
      </c>
      <c r="E210" s="114">
        <v>900</v>
      </c>
      <c r="F210" s="114">
        <v>0</v>
      </c>
      <c r="G210" s="94">
        <v>0</v>
      </c>
      <c r="H210" s="94">
        <f t="shared" si="151"/>
        <v>0</v>
      </c>
      <c r="I210" s="94">
        <f t="shared" si="151"/>
        <v>0</v>
      </c>
    </row>
    <row r="211" spans="1:14" x14ac:dyDescent="0.2">
      <c r="A211" s="189" t="s">
        <v>204</v>
      </c>
      <c r="B211" s="190"/>
      <c r="C211" s="191"/>
      <c r="D211" s="93" t="s">
        <v>57</v>
      </c>
      <c r="E211" s="114">
        <f>+E51</f>
        <v>608</v>
      </c>
      <c r="F211" s="114">
        <f>+F51</f>
        <v>7000</v>
      </c>
      <c r="G211" s="94">
        <v>0</v>
      </c>
      <c r="H211" s="94">
        <v>0</v>
      </c>
      <c r="I211" s="94">
        <v>0</v>
      </c>
    </row>
    <row r="212" spans="1:14" x14ac:dyDescent="0.2">
      <c r="A212" s="189" t="s">
        <v>80</v>
      </c>
      <c r="B212" s="190"/>
      <c r="C212" s="191"/>
      <c r="D212" s="93" t="s">
        <v>59</v>
      </c>
      <c r="E212" s="114">
        <f>+E54</f>
        <v>0</v>
      </c>
      <c r="F212" s="114">
        <f>+F54</f>
        <v>20000</v>
      </c>
      <c r="G212" s="94">
        <v>0</v>
      </c>
      <c r="H212" s="94">
        <v>0</v>
      </c>
      <c r="I212" s="94">
        <v>0</v>
      </c>
    </row>
    <row r="213" spans="1:14" x14ac:dyDescent="0.2">
      <c r="A213" s="189" t="s">
        <v>61</v>
      </c>
      <c r="B213" s="190"/>
      <c r="C213" s="191"/>
      <c r="D213" s="93" t="s">
        <v>62</v>
      </c>
      <c r="E213" s="114">
        <f>+E57</f>
        <v>531</v>
      </c>
      <c r="F213" s="114">
        <f>+F57</f>
        <v>531</v>
      </c>
      <c r="G213" s="94">
        <v>531</v>
      </c>
      <c r="H213" s="94">
        <v>531</v>
      </c>
      <c r="I213" s="94">
        <v>531</v>
      </c>
    </row>
    <row r="214" spans="1:14" x14ac:dyDescent="0.2">
      <c r="A214" s="189" t="s">
        <v>60</v>
      </c>
      <c r="B214" s="190"/>
      <c r="C214" s="191"/>
      <c r="D214" s="93" t="s">
        <v>68</v>
      </c>
      <c r="E214" s="114">
        <f>+E60</f>
        <v>34829</v>
      </c>
      <c r="F214" s="114">
        <f>+F60</f>
        <v>30000.74</v>
      </c>
      <c r="G214" s="94">
        <v>89280</v>
      </c>
      <c r="H214" s="94">
        <f>+G214</f>
        <v>89280</v>
      </c>
      <c r="I214" s="94">
        <f>+H214</f>
        <v>89280</v>
      </c>
    </row>
    <row r="215" spans="1:14" ht="12.75" customHeight="1" x14ac:dyDescent="0.2">
      <c r="A215" s="203" t="s">
        <v>172</v>
      </c>
      <c r="B215" s="204"/>
      <c r="C215" s="205"/>
      <c r="D215" s="157" t="s">
        <v>158</v>
      </c>
      <c r="E215" s="160">
        <f>+E216+E217+E218</f>
        <v>39625</v>
      </c>
      <c r="F215" s="160">
        <f t="shared" ref="F215:I215" si="152">+F216+F217+F218</f>
        <v>0</v>
      </c>
      <c r="G215" s="160">
        <f t="shared" si="152"/>
        <v>8500</v>
      </c>
      <c r="H215" s="160">
        <f t="shared" si="152"/>
        <v>8500</v>
      </c>
      <c r="I215" s="160">
        <f t="shared" si="152"/>
        <v>8500</v>
      </c>
    </row>
    <row r="216" spans="1:14" x14ac:dyDescent="0.2">
      <c r="A216" s="189" t="s">
        <v>159</v>
      </c>
      <c r="B216" s="190"/>
      <c r="C216" s="191"/>
      <c r="D216" s="158" t="s">
        <v>160</v>
      </c>
      <c r="E216" s="114">
        <v>0</v>
      </c>
      <c r="F216" s="114">
        <v>0</v>
      </c>
      <c r="G216" s="94">
        <v>5000</v>
      </c>
      <c r="H216" s="94">
        <f t="shared" ref="H216:I218" si="153">+G216</f>
        <v>5000</v>
      </c>
      <c r="I216" s="94">
        <f t="shared" si="153"/>
        <v>5000</v>
      </c>
    </row>
    <row r="217" spans="1:14" x14ac:dyDescent="0.2">
      <c r="A217" s="189" t="s">
        <v>177</v>
      </c>
      <c r="B217" s="190"/>
      <c r="C217" s="191"/>
      <c r="D217" s="123" t="s">
        <v>175</v>
      </c>
      <c r="E217" s="114">
        <v>39625</v>
      </c>
      <c r="F217" s="114">
        <v>0</v>
      </c>
      <c r="G217" s="94">
        <v>2000</v>
      </c>
      <c r="H217" s="94">
        <f t="shared" si="153"/>
        <v>2000</v>
      </c>
      <c r="I217" s="94">
        <f t="shared" si="153"/>
        <v>2000</v>
      </c>
    </row>
    <row r="218" spans="1:14" x14ac:dyDescent="0.2">
      <c r="A218" s="189" t="s">
        <v>161</v>
      </c>
      <c r="B218" s="190"/>
      <c r="C218" s="191"/>
      <c r="D218" s="158" t="s">
        <v>156</v>
      </c>
      <c r="E218" s="114">
        <v>0</v>
      </c>
      <c r="F218" s="114">
        <v>0</v>
      </c>
      <c r="G218" s="94">
        <v>1500</v>
      </c>
      <c r="H218" s="94">
        <f t="shared" si="153"/>
        <v>1500</v>
      </c>
      <c r="I218" s="94">
        <f t="shared" si="153"/>
        <v>1500</v>
      </c>
    </row>
    <row r="219" spans="1:14" ht="12.75" customHeight="1" x14ac:dyDescent="0.2">
      <c r="A219" s="203" t="s">
        <v>65</v>
      </c>
      <c r="B219" s="204"/>
      <c r="C219" s="205"/>
      <c r="D219" s="157" t="s">
        <v>66</v>
      </c>
      <c r="E219" s="160">
        <f>+E220</f>
        <v>11256</v>
      </c>
      <c r="F219" s="160">
        <f t="shared" ref="F219:I219" si="154">+F220</f>
        <v>8800</v>
      </c>
      <c r="G219" s="160">
        <f t="shared" si="154"/>
        <v>3000</v>
      </c>
      <c r="H219" s="160">
        <f t="shared" si="154"/>
        <v>3000</v>
      </c>
      <c r="I219" s="160">
        <f t="shared" si="154"/>
        <v>3000</v>
      </c>
    </row>
    <row r="220" spans="1:14" ht="14.25" customHeight="1" x14ac:dyDescent="0.2">
      <c r="A220" s="189" t="s">
        <v>49</v>
      </c>
      <c r="B220" s="198"/>
      <c r="C220" s="199"/>
      <c r="D220" s="93" t="s">
        <v>67</v>
      </c>
      <c r="E220" s="114">
        <v>11256</v>
      </c>
      <c r="F220" s="114">
        <v>8800</v>
      </c>
      <c r="G220" s="94">
        <v>3000</v>
      </c>
      <c r="H220" s="94">
        <f>+G220</f>
        <v>3000</v>
      </c>
      <c r="I220" s="94">
        <f>+H220</f>
        <v>3000</v>
      </c>
    </row>
    <row r="221" spans="1:14" ht="25.5" x14ac:dyDescent="0.2">
      <c r="A221" s="206" t="s">
        <v>69</v>
      </c>
      <c r="B221" s="207"/>
      <c r="C221" s="208"/>
      <c r="D221" s="112" t="s">
        <v>70</v>
      </c>
      <c r="E221" s="113">
        <f>SUM(E224:E232)</f>
        <v>1934378</v>
      </c>
      <c r="F221" s="113">
        <f>SUM(F224:F232)</f>
        <v>1804714.05</v>
      </c>
      <c r="G221" s="113">
        <f>SUM(G224:G232)</f>
        <v>1835000</v>
      </c>
      <c r="H221" s="113">
        <f>SUM(H224:H232)</f>
        <v>1835000</v>
      </c>
      <c r="I221" s="113">
        <f>SUM(I224:I232)</f>
        <v>1835000</v>
      </c>
    </row>
    <row r="222" spans="1:14" ht="21.75" customHeight="1" x14ac:dyDescent="0.2">
      <c r="A222" s="203" t="s">
        <v>73</v>
      </c>
      <c r="B222" s="204"/>
      <c r="C222" s="205"/>
      <c r="D222" s="75" t="s">
        <v>74</v>
      </c>
      <c r="E222" s="121"/>
      <c r="F222" s="75"/>
      <c r="G222" s="113"/>
      <c r="H222" s="113"/>
      <c r="I222" s="113"/>
    </row>
    <row r="223" spans="1:14" ht="24" customHeight="1" x14ac:dyDescent="0.2">
      <c r="A223" s="203" t="s">
        <v>47</v>
      </c>
      <c r="B223" s="204"/>
      <c r="C223" s="205"/>
      <c r="D223" s="75" t="s">
        <v>74</v>
      </c>
      <c r="E223" s="121"/>
      <c r="F223" s="75"/>
      <c r="G223" s="113"/>
      <c r="H223" s="113"/>
      <c r="I223" s="113"/>
      <c r="L223" s="116" t="s">
        <v>228</v>
      </c>
      <c r="M223" s="107" t="s">
        <v>229</v>
      </c>
      <c r="N223" s="107" t="s">
        <v>230</v>
      </c>
    </row>
    <row r="224" spans="1:14" x14ac:dyDescent="0.2">
      <c r="A224" s="189" t="s">
        <v>49</v>
      </c>
      <c r="B224" s="190"/>
      <c r="C224" s="191"/>
      <c r="D224" s="93" t="s">
        <v>8</v>
      </c>
      <c r="E224" s="114">
        <f>+E108</f>
        <v>70540</v>
      </c>
      <c r="F224" s="114">
        <f>+F108</f>
        <v>92714.05</v>
      </c>
      <c r="G224" s="114">
        <f>9000+26000</f>
        <v>35000</v>
      </c>
      <c r="H224" s="114">
        <f t="shared" ref="H224:I232" si="155">+G224</f>
        <v>35000</v>
      </c>
      <c r="I224" s="114">
        <f t="shared" si="155"/>
        <v>35000</v>
      </c>
      <c r="L224" s="116">
        <v>1570000</v>
      </c>
      <c r="M224" s="116">
        <v>10000</v>
      </c>
      <c r="N224" s="116">
        <v>60000</v>
      </c>
    </row>
    <row r="225" spans="1:14" x14ac:dyDescent="0.2">
      <c r="A225" s="189" t="s">
        <v>75</v>
      </c>
      <c r="B225" s="190"/>
      <c r="C225" s="191"/>
      <c r="D225" s="93" t="s">
        <v>76</v>
      </c>
      <c r="E225" s="114">
        <f>+E153</f>
        <v>1684629</v>
      </c>
      <c r="F225" s="114">
        <f>+F153</f>
        <v>1522000</v>
      </c>
      <c r="G225" s="114">
        <v>1570000</v>
      </c>
      <c r="H225" s="114">
        <f t="shared" si="155"/>
        <v>1570000</v>
      </c>
      <c r="I225" s="114">
        <f t="shared" si="155"/>
        <v>1570000</v>
      </c>
      <c r="L225" s="116">
        <v>2700</v>
      </c>
      <c r="M225" s="116">
        <v>14000</v>
      </c>
      <c r="N225" s="116">
        <v>3500</v>
      </c>
    </row>
    <row r="226" spans="1:14" x14ac:dyDescent="0.2">
      <c r="A226" s="189" t="s">
        <v>64</v>
      </c>
      <c r="B226" s="190"/>
      <c r="C226" s="191"/>
      <c r="D226" s="93" t="s">
        <v>77</v>
      </c>
      <c r="E226" s="114">
        <f>+E161</f>
        <v>97374</v>
      </c>
      <c r="F226" s="114">
        <f>+F161</f>
        <v>100000</v>
      </c>
      <c r="G226" s="114">
        <f>100000+20000</f>
        <v>120000</v>
      </c>
      <c r="H226" s="114">
        <f t="shared" si="155"/>
        <v>120000</v>
      </c>
      <c r="I226" s="114">
        <f t="shared" si="155"/>
        <v>120000</v>
      </c>
      <c r="L226" s="116">
        <v>900</v>
      </c>
      <c r="M226" s="116">
        <v>300</v>
      </c>
      <c r="N226" s="116">
        <v>10000</v>
      </c>
    </row>
    <row r="227" spans="1:14" x14ac:dyDescent="0.2">
      <c r="A227" s="189" t="s">
        <v>82</v>
      </c>
      <c r="B227" s="190"/>
      <c r="C227" s="191"/>
      <c r="D227" s="93" t="s">
        <v>83</v>
      </c>
      <c r="E227" s="114">
        <f>+E175</f>
        <v>36128</v>
      </c>
      <c r="F227" s="114">
        <f>+F175</f>
        <v>48000</v>
      </c>
      <c r="G227" s="114">
        <v>60000</v>
      </c>
      <c r="H227" s="114">
        <f t="shared" si="155"/>
        <v>60000</v>
      </c>
      <c r="I227" s="114">
        <f t="shared" si="155"/>
        <v>60000</v>
      </c>
      <c r="L227" s="116">
        <v>100000</v>
      </c>
      <c r="M227" s="116">
        <v>100</v>
      </c>
      <c r="N227" s="116">
        <v>1500</v>
      </c>
    </row>
    <row r="228" spans="1:14" x14ac:dyDescent="0.2">
      <c r="A228" s="189" t="s">
        <v>193</v>
      </c>
      <c r="B228" s="190"/>
      <c r="C228" s="191"/>
      <c r="D228" s="124" t="s">
        <v>194</v>
      </c>
      <c r="E228" s="114">
        <v>0</v>
      </c>
      <c r="F228" s="114">
        <v>0</v>
      </c>
      <c r="G228" s="114">
        <v>1500</v>
      </c>
      <c r="H228" s="114">
        <f t="shared" si="155"/>
        <v>1500</v>
      </c>
      <c r="I228" s="114">
        <f t="shared" si="155"/>
        <v>1500</v>
      </c>
      <c r="L228" s="116">
        <v>31000</v>
      </c>
      <c r="M228" s="116">
        <v>300</v>
      </c>
      <c r="N228" s="116">
        <v>9000</v>
      </c>
    </row>
    <row r="229" spans="1:14" x14ac:dyDescent="0.2">
      <c r="A229" s="189" t="s">
        <v>191</v>
      </c>
      <c r="B229" s="190"/>
      <c r="C229" s="191"/>
      <c r="D229" s="124" t="s">
        <v>67</v>
      </c>
      <c r="E229" s="114">
        <v>0</v>
      </c>
      <c r="F229" s="114">
        <v>0</v>
      </c>
      <c r="G229" s="114">
        <v>3500</v>
      </c>
      <c r="H229" s="114">
        <f t="shared" si="155"/>
        <v>3500</v>
      </c>
      <c r="I229" s="114">
        <f t="shared" si="155"/>
        <v>3500</v>
      </c>
      <c r="L229" s="130">
        <f>SUM(L224:L228)</f>
        <v>1704600</v>
      </c>
      <c r="M229" s="116">
        <v>1300</v>
      </c>
      <c r="N229" s="116">
        <v>400</v>
      </c>
    </row>
    <row r="230" spans="1:14" x14ac:dyDescent="0.2">
      <c r="A230" s="189" t="s">
        <v>78</v>
      </c>
      <c r="B230" s="190"/>
      <c r="C230" s="191"/>
      <c r="D230" s="93" t="s">
        <v>79</v>
      </c>
      <c r="E230" s="114">
        <f>+E182</f>
        <v>44821</v>
      </c>
      <c r="F230" s="114">
        <f>+F182</f>
        <v>41000</v>
      </c>
      <c r="G230" s="114">
        <v>41000</v>
      </c>
      <c r="H230" s="114">
        <f t="shared" si="155"/>
        <v>41000</v>
      </c>
      <c r="I230" s="114">
        <f t="shared" si="155"/>
        <v>41000</v>
      </c>
      <c r="L230" s="116"/>
      <c r="M230" s="130">
        <f>SUM(M224:M229)</f>
        <v>26000</v>
      </c>
      <c r="N230" s="130">
        <f>SUM(N224:N229)</f>
        <v>84400</v>
      </c>
    </row>
    <row r="231" spans="1:14" ht="14.25" customHeight="1" x14ac:dyDescent="0.2">
      <c r="A231" s="189" t="s">
        <v>80</v>
      </c>
      <c r="B231" s="190"/>
      <c r="C231" s="191"/>
      <c r="D231" s="105" t="s">
        <v>81</v>
      </c>
      <c r="E231" s="115">
        <f>+E187</f>
        <v>886</v>
      </c>
      <c r="F231" s="115">
        <f>+F187</f>
        <v>1000</v>
      </c>
      <c r="G231" s="115">
        <v>900</v>
      </c>
      <c r="H231" s="115">
        <f t="shared" si="155"/>
        <v>900</v>
      </c>
      <c r="I231" s="115">
        <f t="shared" si="155"/>
        <v>900</v>
      </c>
    </row>
    <row r="232" spans="1:14" x14ac:dyDescent="0.2">
      <c r="A232" s="189" t="s">
        <v>186</v>
      </c>
      <c r="B232" s="190"/>
      <c r="C232" s="191"/>
      <c r="D232" s="124" t="s">
        <v>203</v>
      </c>
      <c r="E232" s="114">
        <v>0</v>
      </c>
      <c r="F232" s="114">
        <v>0</v>
      </c>
      <c r="G232" s="114">
        <f>2700+400</f>
        <v>3100</v>
      </c>
      <c r="H232" s="114">
        <f t="shared" si="155"/>
        <v>3100</v>
      </c>
      <c r="I232" s="114">
        <f t="shared" si="155"/>
        <v>3100</v>
      </c>
      <c r="M232" s="107" t="s">
        <v>231</v>
      </c>
    </row>
    <row r="233" spans="1:14" x14ac:dyDescent="0.2">
      <c r="A233" s="106"/>
      <c r="B233" s="106"/>
      <c r="C233" s="106"/>
      <c r="D233" s="106"/>
      <c r="E233" s="106"/>
      <c r="F233" s="106"/>
      <c r="G233" s="107"/>
      <c r="H233" s="107"/>
      <c r="I233" s="107"/>
      <c r="M233" s="130">
        <v>20000</v>
      </c>
    </row>
    <row r="234" spans="1:14" x14ac:dyDescent="0.2">
      <c r="A234" s="106" t="s">
        <v>163</v>
      </c>
      <c r="B234" s="106"/>
      <c r="C234" s="106"/>
      <c r="D234" s="106"/>
      <c r="E234" s="106"/>
      <c r="F234" s="106"/>
      <c r="G234" s="107"/>
      <c r="H234" s="107"/>
      <c r="I234" s="107"/>
    </row>
    <row r="235" spans="1:14" x14ac:dyDescent="0.2">
      <c r="A235" s="106" t="s">
        <v>164</v>
      </c>
      <c r="B235" s="106"/>
      <c r="C235" s="106"/>
      <c r="D235" s="106"/>
      <c r="E235" s="106"/>
      <c r="F235" s="106"/>
      <c r="G235" s="107"/>
      <c r="H235" s="107"/>
      <c r="I235" s="107"/>
    </row>
    <row r="236" spans="1:14" x14ac:dyDescent="0.2">
      <c r="A236" s="106" t="s">
        <v>165</v>
      </c>
      <c r="B236" s="106"/>
      <c r="C236" s="106"/>
      <c r="D236" s="106"/>
      <c r="E236" s="106"/>
      <c r="F236" s="106"/>
      <c r="G236" s="107"/>
      <c r="H236" s="116"/>
      <c r="I236" s="107"/>
    </row>
    <row r="237" spans="1:14" x14ac:dyDescent="0.2">
      <c r="A237" s="106" t="s">
        <v>166</v>
      </c>
      <c r="B237" s="106"/>
      <c r="C237" s="106"/>
      <c r="D237" s="106"/>
      <c r="E237" s="106"/>
      <c r="F237" s="106"/>
      <c r="G237" s="107"/>
      <c r="H237" s="107"/>
      <c r="I237" s="107"/>
      <c r="L237" s="107" t="s">
        <v>232</v>
      </c>
      <c r="M237" s="116">
        <f>+L229+M230+N230+M233</f>
        <v>1835000</v>
      </c>
    </row>
    <row r="238" spans="1:14" x14ac:dyDescent="0.2">
      <c r="A238" s="106"/>
      <c r="B238" s="106"/>
      <c r="C238" s="106"/>
      <c r="D238" s="106"/>
      <c r="E238" s="106"/>
      <c r="F238" s="106"/>
      <c r="G238" s="107"/>
      <c r="H238" s="107"/>
      <c r="I238" s="107"/>
    </row>
  </sheetData>
  <mergeCells count="226">
    <mergeCell ref="A1:I1"/>
    <mergeCell ref="A106:C106"/>
    <mergeCell ref="A107:C107"/>
    <mergeCell ref="A108:C108"/>
    <mergeCell ref="A109:C109"/>
    <mergeCell ref="A110:C110"/>
    <mergeCell ref="A150:C150"/>
    <mergeCell ref="A164:C164"/>
    <mergeCell ref="A3:I3"/>
    <mergeCell ref="A5:C5"/>
    <mergeCell ref="A15:C15"/>
    <mergeCell ref="A16:C16"/>
    <mergeCell ref="A38:C38"/>
    <mergeCell ref="A39:C39"/>
    <mergeCell ref="A40:C40"/>
    <mergeCell ref="A18:C18"/>
    <mergeCell ref="A19:C19"/>
    <mergeCell ref="A151:C151"/>
    <mergeCell ref="A153:C153"/>
    <mergeCell ref="A154:C154"/>
    <mergeCell ref="A156:C156"/>
    <mergeCell ref="A117:C117"/>
    <mergeCell ref="A128:C128"/>
    <mergeCell ref="A48:C48"/>
    <mergeCell ref="A49:C49"/>
    <mergeCell ref="A50:C50"/>
    <mergeCell ref="A8:D8"/>
    <mergeCell ref="A6:C6"/>
    <mergeCell ref="A11:C11"/>
    <mergeCell ref="A12:C12"/>
    <mergeCell ref="A13:C13"/>
    <mergeCell ref="A42:C42"/>
    <mergeCell ref="A17:C17"/>
    <mergeCell ref="A9:C9"/>
    <mergeCell ref="A10:C10"/>
    <mergeCell ref="A61:C61"/>
    <mergeCell ref="A62:C62"/>
    <mergeCell ref="A70:C70"/>
    <mergeCell ref="A59:C59"/>
    <mergeCell ref="A71:C71"/>
    <mergeCell ref="A72:C72"/>
    <mergeCell ref="A100:C100"/>
    <mergeCell ref="A185:C185"/>
    <mergeCell ref="A162:C162"/>
    <mergeCell ref="A163:C163"/>
    <mergeCell ref="A175:C175"/>
    <mergeCell ref="A176:C176"/>
    <mergeCell ref="A177:C177"/>
    <mergeCell ref="A158:C158"/>
    <mergeCell ref="A159:C159"/>
    <mergeCell ref="A170:C170"/>
    <mergeCell ref="A171:C171"/>
    <mergeCell ref="A172:C172"/>
    <mergeCell ref="A178:C178"/>
    <mergeCell ref="A181:C181"/>
    <mergeCell ref="A179:C179"/>
    <mergeCell ref="A180:C180"/>
    <mergeCell ref="A174:C174"/>
    <mergeCell ref="A186:C186"/>
    <mergeCell ref="A43:C43"/>
    <mergeCell ref="A44:C44"/>
    <mergeCell ref="A51:C51"/>
    <mergeCell ref="A45:C45"/>
    <mergeCell ref="A46:C46"/>
    <mergeCell ref="A47:C47"/>
    <mergeCell ref="A91:C91"/>
    <mergeCell ref="A78:C78"/>
    <mergeCell ref="A57:C57"/>
    <mergeCell ref="A58:C58"/>
    <mergeCell ref="A105:C105"/>
    <mergeCell ref="A52:C52"/>
    <mergeCell ref="A53:C53"/>
    <mergeCell ref="A54:C54"/>
    <mergeCell ref="A55:C55"/>
    <mergeCell ref="A56:C56"/>
    <mergeCell ref="A182:C182"/>
    <mergeCell ref="A183:C183"/>
    <mergeCell ref="A184:C184"/>
    <mergeCell ref="A152:C152"/>
    <mergeCell ref="A155:C155"/>
    <mergeCell ref="A157:C157"/>
    <mergeCell ref="A60:C60"/>
    <mergeCell ref="A160:C160"/>
    <mergeCell ref="A161:C161"/>
    <mergeCell ref="A165:C165"/>
    <mergeCell ref="A232:C232"/>
    <mergeCell ref="A229:C229"/>
    <mergeCell ref="A187:C187"/>
    <mergeCell ref="A188:C188"/>
    <mergeCell ref="A189:C189"/>
    <mergeCell ref="A198:C198"/>
    <mergeCell ref="A199:C199"/>
    <mergeCell ref="A200:C200"/>
    <mergeCell ref="A201:C201"/>
    <mergeCell ref="A202:C202"/>
    <mergeCell ref="A214:C214"/>
    <mergeCell ref="A204:C204"/>
    <mergeCell ref="A205:C205"/>
    <mergeCell ref="A206:C206"/>
    <mergeCell ref="A207:C207"/>
    <mergeCell ref="A211:C211"/>
    <mergeCell ref="A212:C212"/>
    <mergeCell ref="A208:C208"/>
    <mergeCell ref="A230:C230"/>
    <mergeCell ref="A231:C231"/>
    <mergeCell ref="A222:C222"/>
    <mergeCell ref="A190:C190"/>
    <mergeCell ref="A191:C191"/>
    <mergeCell ref="A192:C192"/>
    <mergeCell ref="A216:C216"/>
    <mergeCell ref="A218:C218"/>
    <mergeCell ref="A209:C209"/>
    <mergeCell ref="A228:C228"/>
    <mergeCell ref="A193:C193"/>
    <mergeCell ref="A194:C194"/>
    <mergeCell ref="A195:C195"/>
    <mergeCell ref="A213:C213"/>
    <mergeCell ref="A223:C223"/>
    <mergeCell ref="A224:C224"/>
    <mergeCell ref="A225:C225"/>
    <mergeCell ref="A226:C226"/>
    <mergeCell ref="A227:C227"/>
    <mergeCell ref="A221:C221"/>
    <mergeCell ref="A219:C219"/>
    <mergeCell ref="A220:C220"/>
    <mergeCell ref="A210:C210"/>
    <mergeCell ref="A215:C215"/>
    <mergeCell ref="A217:C217"/>
    <mergeCell ref="A203:C203"/>
    <mergeCell ref="A112:C112"/>
    <mergeCell ref="A113:C113"/>
    <mergeCell ref="A116:C116"/>
    <mergeCell ref="A114:C114"/>
    <mergeCell ref="A115:C115"/>
    <mergeCell ref="A173:C173"/>
    <mergeCell ref="A166:C166"/>
    <mergeCell ref="A167:C167"/>
    <mergeCell ref="A168:C168"/>
    <mergeCell ref="A169:C169"/>
    <mergeCell ref="A136:C136"/>
    <mergeCell ref="A137:C137"/>
    <mergeCell ref="A129:C129"/>
    <mergeCell ref="A130:C130"/>
    <mergeCell ref="A131:C131"/>
    <mergeCell ref="A132:C132"/>
    <mergeCell ref="A148:C148"/>
    <mergeCell ref="A149:C149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46:C146"/>
    <mergeCell ref="A134:C134"/>
    <mergeCell ref="A135:C135"/>
    <mergeCell ref="A138:C138"/>
    <mergeCell ref="A139:C139"/>
    <mergeCell ref="A140:C140"/>
    <mergeCell ref="A141:C141"/>
    <mergeCell ref="A142:C142"/>
    <mergeCell ref="A143:C143"/>
    <mergeCell ref="A144:C144"/>
    <mergeCell ref="A133:C133"/>
    <mergeCell ref="A147:C147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41:C41"/>
    <mergeCell ref="A145:C145"/>
    <mergeCell ref="A111:C111"/>
    <mergeCell ref="A103:C103"/>
    <mergeCell ref="A104:C104"/>
    <mergeCell ref="A63:C63"/>
    <mergeCell ref="A65:C65"/>
    <mergeCell ref="A66:C66"/>
    <mergeCell ref="A67:C67"/>
    <mergeCell ref="A64:C64"/>
    <mergeCell ref="A73:C73"/>
    <mergeCell ref="A74:C74"/>
    <mergeCell ref="A75:C75"/>
    <mergeCell ref="A76:C76"/>
    <mergeCell ref="A68:C68"/>
    <mergeCell ref="A69:C69"/>
    <mergeCell ref="A77:C77"/>
    <mergeCell ref="A92:C92"/>
    <mergeCell ref="A93:C93"/>
    <mergeCell ref="A94:C94"/>
    <mergeCell ref="A101:C101"/>
    <mergeCell ref="A102:C102"/>
    <mergeCell ref="A95:C95"/>
    <mergeCell ref="A96:C96"/>
    <mergeCell ref="A97:C97"/>
    <mergeCell ref="A98:C98"/>
    <mergeCell ref="A99:C99"/>
    <mergeCell ref="A81:C81"/>
    <mergeCell ref="A82:C82"/>
    <mergeCell ref="A85:C85"/>
    <mergeCell ref="A86:C86"/>
    <mergeCell ref="A87:C87"/>
    <mergeCell ref="A88:C88"/>
    <mergeCell ref="A89:C89"/>
    <mergeCell ref="A90:C90"/>
    <mergeCell ref="A79:C79"/>
    <mergeCell ref="A80:C80"/>
    <mergeCell ref="A83:C83"/>
    <mergeCell ref="A84:C84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Stranica &amp;P od &amp;N</oddFooter>
  </headerFooter>
  <rowBreaks count="5" manualBreakCount="5">
    <brk id="41" max="8" man="1"/>
    <brk id="90" max="8" man="1"/>
    <brk id="104" max="16383" man="1"/>
    <brk id="152" max="8" man="1"/>
    <brk id="1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C2C51-362A-46B9-9A4D-BEB78E2BEFA1}">
  <dimension ref="A1"/>
  <sheetViews>
    <sheetView workbookViewId="0">
      <selection activeCell="I16" sqref="I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POSEBNI DIO</vt:lpstr>
      <vt:lpstr>List1</vt:lpstr>
      <vt:lpstr>' Račun prihoda i rashoda'!Podrucje_ispisa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2025-10-15T12:42:10Z</cp:lastPrinted>
  <dcterms:created xsi:type="dcterms:W3CDTF">2022-08-12T12:51:27Z</dcterms:created>
  <dcterms:modified xsi:type="dcterms:W3CDTF">2025-10-15T12:43:36Z</dcterms:modified>
</cp:coreProperties>
</file>